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18735" windowHeight="8640" activeTab="2"/>
  </bookViews>
  <sheets>
    <sheet name="Krycí list" sheetId="1" r:id="rId1"/>
    <sheet name="Rekapitulace" sheetId="2" r:id="rId2"/>
    <sheet name="Položky" sheetId="3" r:id="rId3"/>
    <sheet name="Elektro" sheetId="5" r:id="rId4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Rekapitulace!$G$15</definedName>
    <definedName name="Dodavka0">Položky!#REF!</definedName>
    <definedName name="HSV">Rekapitulace!$E$15</definedName>
    <definedName name="HSV0">Položky!#REF!</definedName>
    <definedName name="HZS">Rekapitulace!$I$15</definedName>
    <definedName name="HZS0">Položky!#REF!</definedName>
    <definedName name="JKSO">'Krycí list'!$G$2</definedName>
    <definedName name="MJ">'Krycí list'!$G$5</definedName>
    <definedName name="Mont">Rekapitulace!$H$15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Položky!$A$1:$G$74</definedName>
    <definedName name="_xlnm.Print_Area" localSheetId="1">Rekapitulace!$A$1:$I$29</definedName>
    <definedName name="PocetMJ">'Krycí list'!$G$6</definedName>
    <definedName name="Poznamka">'Krycí list'!$B$37</definedName>
    <definedName name="Projektant">'Krycí list'!$C$8</definedName>
    <definedName name="PSV">Rekapitulace!$F$15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Rekapitulace!$H$28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45621"/>
</workbook>
</file>

<file path=xl/calcChain.xml><?xml version="1.0" encoding="utf-8"?>
<calcChain xmlns="http://schemas.openxmlformats.org/spreadsheetml/2006/main">
  <c r="G20" i="3" l="1"/>
  <c r="F39" i="5"/>
  <c r="F38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 l="1"/>
  <c r="F5" i="5" s="1"/>
  <c r="D21" i="1"/>
  <c r="D20" i="1"/>
  <c r="D19" i="1"/>
  <c r="D18" i="1"/>
  <c r="D17" i="1"/>
  <c r="D16" i="1"/>
  <c r="D15" i="1"/>
  <c r="BE73" i="3"/>
  <c r="BC73" i="3"/>
  <c r="BB73" i="3"/>
  <c r="BA73" i="3"/>
  <c r="G73" i="3"/>
  <c r="BD73" i="3" s="1"/>
  <c r="BE72" i="3"/>
  <c r="BC72" i="3"/>
  <c r="BC74" i="3" s="1"/>
  <c r="G14" i="2" s="1"/>
  <c r="BB72" i="3"/>
  <c r="BB74" i="3" s="1"/>
  <c r="F14" i="2" s="1"/>
  <c r="BA72" i="3"/>
  <c r="G72" i="3"/>
  <c r="BD72" i="3" s="1"/>
  <c r="B14" i="2"/>
  <c r="A14" i="2"/>
  <c r="C74" i="3"/>
  <c r="BE69" i="3"/>
  <c r="BD69" i="3"/>
  <c r="BC69" i="3"/>
  <c r="BA69" i="3"/>
  <c r="G69" i="3"/>
  <c r="BB69" i="3" s="1"/>
  <c r="BE68" i="3"/>
  <c r="BD68" i="3"/>
  <c r="BC68" i="3"/>
  <c r="BA68" i="3"/>
  <c r="G68" i="3"/>
  <c r="BB68" i="3" s="1"/>
  <c r="BE67" i="3"/>
  <c r="BD67" i="3"/>
  <c r="BC67" i="3"/>
  <c r="BA67" i="3"/>
  <c r="BA70" i="3" s="1"/>
  <c r="E13" i="2" s="1"/>
  <c r="G67" i="3"/>
  <c r="BB67" i="3" s="1"/>
  <c r="B13" i="2"/>
  <c r="A13" i="2"/>
  <c r="BE70" i="3"/>
  <c r="I13" i="2" s="1"/>
  <c r="C70" i="3"/>
  <c r="BE64" i="3"/>
  <c r="BD64" i="3"/>
  <c r="BC64" i="3"/>
  <c r="BA64" i="3"/>
  <c r="BE63" i="3"/>
  <c r="BD63" i="3"/>
  <c r="BC63" i="3"/>
  <c r="BA63" i="3"/>
  <c r="G63" i="3"/>
  <c r="BB63" i="3" s="1"/>
  <c r="BE62" i="3"/>
  <c r="BD62" i="3"/>
  <c r="BC62" i="3"/>
  <c r="BA62" i="3"/>
  <c r="G62" i="3"/>
  <c r="BB62" i="3" s="1"/>
  <c r="BE61" i="3"/>
  <c r="BD61" i="3"/>
  <c r="BC61" i="3"/>
  <c r="BA61" i="3"/>
  <c r="G61" i="3"/>
  <c r="BB61" i="3" s="1"/>
  <c r="BE60" i="3"/>
  <c r="BD60" i="3"/>
  <c r="BC60" i="3"/>
  <c r="BA60" i="3"/>
  <c r="G60" i="3"/>
  <c r="BB60" i="3" s="1"/>
  <c r="BE58" i="3"/>
  <c r="BD58" i="3"/>
  <c r="BC58" i="3"/>
  <c r="BA58" i="3"/>
  <c r="G58" i="3"/>
  <c r="BB58" i="3" s="1"/>
  <c r="BE57" i="3"/>
  <c r="BD57" i="3"/>
  <c r="BC57" i="3"/>
  <c r="BA57" i="3"/>
  <c r="G57" i="3"/>
  <c r="BB57" i="3" s="1"/>
  <c r="BE53" i="3"/>
  <c r="BD53" i="3"/>
  <c r="BC53" i="3"/>
  <c r="BA53" i="3"/>
  <c r="G53" i="3"/>
  <c r="BE52" i="3"/>
  <c r="BD52" i="3"/>
  <c r="BC52" i="3"/>
  <c r="BA52" i="3"/>
  <c r="G52" i="3"/>
  <c r="BB52" i="3" s="1"/>
  <c r="BE45" i="3"/>
  <c r="BD45" i="3"/>
  <c r="BC45" i="3"/>
  <c r="BA45" i="3"/>
  <c r="G45" i="3"/>
  <c r="BB45" i="3" s="1"/>
  <c r="B12" i="2"/>
  <c r="A12" i="2"/>
  <c r="C65" i="3"/>
  <c r="BE42" i="3"/>
  <c r="BE43" i="3" s="1"/>
  <c r="I11" i="2" s="1"/>
  <c r="BD42" i="3"/>
  <c r="BD43" i="3" s="1"/>
  <c r="H11" i="2" s="1"/>
  <c r="BC42" i="3"/>
  <c r="BB42" i="3"/>
  <c r="BB43" i="3" s="1"/>
  <c r="F11" i="2" s="1"/>
  <c r="G42" i="3"/>
  <c r="BA42" i="3" s="1"/>
  <c r="BA43" i="3" s="1"/>
  <c r="E11" i="2" s="1"/>
  <c r="B11" i="2"/>
  <c r="A11" i="2"/>
  <c r="BC43" i="3"/>
  <c r="G11" i="2" s="1"/>
  <c r="C43" i="3"/>
  <c r="BE39" i="3"/>
  <c r="BD39" i="3"/>
  <c r="BC39" i="3"/>
  <c r="BB39" i="3"/>
  <c r="G39" i="3"/>
  <c r="BA39" i="3" s="1"/>
  <c r="BE38" i="3"/>
  <c r="BD38" i="3"/>
  <c r="BC38" i="3"/>
  <c r="BB38" i="3"/>
  <c r="G38" i="3"/>
  <c r="BA38" i="3" s="1"/>
  <c r="BE37" i="3"/>
  <c r="BD37" i="3"/>
  <c r="BC37" i="3"/>
  <c r="BB37" i="3"/>
  <c r="G37" i="3"/>
  <c r="BA37" i="3" s="1"/>
  <c r="BE36" i="3"/>
  <c r="BD36" i="3"/>
  <c r="BC36" i="3"/>
  <c r="BB36" i="3"/>
  <c r="G36" i="3"/>
  <c r="BA36" i="3" s="1"/>
  <c r="BE35" i="3"/>
  <c r="BD35" i="3"/>
  <c r="BC35" i="3"/>
  <c r="BB35" i="3"/>
  <c r="G35" i="3"/>
  <c r="BA35" i="3" s="1"/>
  <c r="BE34" i="3"/>
  <c r="BD34" i="3"/>
  <c r="BC34" i="3"/>
  <c r="BB34" i="3"/>
  <c r="G34" i="3"/>
  <c r="BA34" i="3" s="1"/>
  <c r="BE33" i="3"/>
  <c r="BD33" i="3"/>
  <c r="BC33" i="3"/>
  <c r="BB33" i="3"/>
  <c r="G33" i="3"/>
  <c r="BA33" i="3" s="1"/>
  <c r="BE32" i="3"/>
  <c r="BD32" i="3"/>
  <c r="BC32" i="3"/>
  <c r="BB32" i="3"/>
  <c r="G32" i="3"/>
  <c r="BA32" i="3" s="1"/>
  <c r="BE31" i="3"/>
  <c r="BD31" i="3"/>
  <c r="BC31" i="3"/>
  <c r="BB31" i="3"/>
  <c r="G31" i="3"/>
  <c r="BA31" i="3" s="1"/>
  <c r="BE30" i="3"/>
  <c r="BD30" i="3"/>
  <c r="BC30" i="3"/>
  <c r="BC40" i="3" s="1"/>
  <c r="G10" i="2" s="1"/>
  <c r="BB30" i="3"/>
  <c r="G30" i="3"/>
  <c r="BA30" i="3" s="1"/>
  <c r="BE29" i="3"/>
  <c r="BD29" i="3"/>
  <c r="BC29" i="3"/>
  <c r="BB29" i="3"/>
  <c r="G29" i="3"/>
  <c r="BA29" i="3" s="1"/>
  <c r="BE27" i="3"/>
  <c r="BE40" i="3" s="1"/>
  <c r="I10" i="2" s="1"/>
  <c r="BD27" i="3"/>
  <c r="BC27" i="3"/>
  <c r="BB27" i="3"/>
  <c r="G27" i="3"/>
  <c r="BA27" i="3" s="1"/>
  <c r="B10" i="2"/>
  <c r="A10" i="2"/>
  <c r="C40" i="3"/>
  <c r="BE24" i="3"/>
  <c r="BD24" i="3"/>
  <c r="BC24" i="3"/>
  <c r="BB24" i="3"/>
  <c r="G24" i="3"/>
  <c r="BA24" i="3" s="1"/>
  <c r="BE23" i="3"/>
  <c r="BD23" i="3"/>
  <c r="BC23" i="3"/>
  <c r="BB23" i="3"/>
  <c r="G23" i="3"/>
  <c r="BA23" i="3" s="1"/>
  <c r="BE22" i="3"/>
  <c r="BD22" i="3"/>
  <c r="BC22" i="3"/>
  <c r="BB22" i="3"/>
  <c r="G22" i="3"/>
  <c r="BA22" i="3" s="1"/>
  <c r="BE20" i="3"/>
  <c r="BD20" i="3"/>
  <c r="BC20" i="3"/>
  <c r="BB20" i="3"/>
  <c r="BA20" i="3"/>
  <c r="BE19" i="3"/>
  <c r="BD19" i="3"/>
  <c r="BC19" i="3"/>
  <c r="BB19" i="3"/>
  <c r="G19" i="3"/>
  <c r="BA19" i="3" s="1"/>
  <c r="B9" i="2"/>
  <c r="A9" i="2"/>
  <c r="C25" i="3"/>
  <c r="BE16" i="3"/>
  <c r="BD16" i="3"/>
  <c r="BD17" i="3" s="1"/>
  <c r="H8" i="2" s="1"/>
  <c r="BC16" i="3"/>
  <c r="BC17" i="3" s="1"/>
  <c r="G8" i="2" s="1"/>
  <c r="BB16" i="3"/>
  <c r="BB17" i="3" s="1"/>
  <c r="F8" i="2" s="1"/>
  <c r="G16" i="3"/>
  <c r="BA16" i="3" s="1"/>
  <c r="BA17" i="3" s="1"/>
  <c r="E8" i="2" s="1"/>
  <c r="B8" i="2"/>
  <c r="A8" i="2"/>
  <c r="BE17" i="3"/>
  <c r="I8" i="2" s="1"/>
  <c r="C17" i="3"/>
  <c r="BE13" i="3"/>
  <c r="BD13" i="3"/>
  <c r="BC13" i="3"/>
  <c r="BB13" i="3"/>
  <c r="G13" i="3"/>
  <c r="BA13" i="3" s="1"/>
  <c r="BE11" i="3"/>
  <c r="BD11" i="3"/>
  <c r="BC11" i="3"/>
  <c r="BB11" i="3"/>
  <c r="G11" i="3"/>
  <c r="BA11" i="3" s="1"/>
  <c r="BE10" i="3"/>
  <c r="BD10" i="3"/>
  <c r="BC10" i="3"/>
  <c r="BB10" i="3"/>
  <c r="G10" i="3"/>
  <c r="BA10" i="3" s="1"/>
  <c r="BE9" i="3"/>
  <c r="BD9" i="3"/>
  <c r="BC9" i="3"/>
  <c r="BC14" i="3" s="1"/>
  <c r="G7" i="2" s="1"/>
  <c r="BB9" i="3"/>
  <c r="G9" i="3"/>
  <c r="BA9" i="3" s="1"/>
  <c r="BE8" i="3"/>
  <c r="BE14" i="3" s="1"/>
  <c r="I7" i="2" s="1"/>
  <c r="BD8" i="3"/>
  <c r="BD14" i="3" s="1"/>
  <c r="H7" i="2" s="1"/>
  <c r="BC8" i="3"/>
  <c r="BB8" i="3"/>
  <c r="G8" i="3"/>
  <c r="BA8" i="3" s="1"/>
  <c r="B7" i="2"/>
  <c r="A7" i="2"/>
  <c r="C14" i="3"/>
  <c r="E4" i="3"/>
  <c r="C4" i="3"/>
  <c r="F3" i="3"/>
  <c r="C3" i="3"/>
  <c r="C2" i="2"/>
  <c r="C1" i="2"/>
  <c r="C33" i="1"/>
  <c r="F33" i="1" s="1"/>
  <c r="C31" i="1"/>
  <c r="G7" i="1"/>
  <c r="D2" i="1"/>
  <c r="C2" i="1"/>
  <c r="BB14" i="3" l="1"/>
  <c r="F7" i="2" s="1"/>
  <c r="BE25" i="3"/>
  <c r="I9" i="2" s="1"/>
  <c r="BC65" i="3"/>
  <c r="G12" i="2" s="1"/>
  <c r="BA74" i="3"/>
  <c r="E14" i="2" s="1"/>
  <c r="BD70" i="3"/>
  <c r="H13" i="2" s="1"/>
  <c r="BC70" i="3"/>
  <c r="G13" i="2" s="1"/>
  <c r="BC25" i="3"/>
  <c r="G9" i="2" s="1"/>
  <c r="BB40" i="3"/>
  <c r="F10" i="2" s="1"/>
  <c r="BD40" i="3"/>
  <c r="H10" i="2" s="1"/>
  <c r="G74" i="3"/>
  <c r="BE74" i="3"/>
  <c r="I14" i="2" s="1"/>
  <c r="BB25" i="3"/>
  <c r="F9" i="2" s="1"/>
  <c r="BD25" i="3"/>
  <c r="H9" i="2" s="1"/>
  <c r="BA65" i="3"/>
  <c r="E12" i="2" s="1"/>
  <c r="G15" i="2"/>
  <c r="C18" i="1" s="1"/>
  <c r="BE65" i="3"/>
  <c r="I12" i="2" s="1"/>
  <c r="BB53" i="3"/>
  <c r="E64" i="3"/>
  <c r="G64" i="3" s="1"/>
  <c r="BB64" i="3" s="1"/>
  <c r="BD65" i="3"/>
  <c r="H12" i="2" s="1"/>
  <c r="BA14" i="3"/>
  <c r="E7" i="2" s="1"/>
  <c r="BA25" i="3"/>
  <c r="E9" i="2" s="1"/>
  <c r="BA40" i="3"/>
  <c r="E10" i="2" s="1"/>
  <c r="BB70" i="3"/>
  <c r="F13" i="2" s="1"/>
  <c r="BD74" i="3"/>
  <c r="H14" i="2" s="1"/>
  <c r="G14" i="3"/>
  <c r="G17" i="3"/>
  <c r="G25" i="3"/>
  <c r="G40" i="3"/>
  <c r="G43" i="3"/>
  <c r="G70" i="3"/>
  <c r="I15" i="2" l="1"/>
  <c r="C21" i="1" s="1"/>
  <c r="BB65" i="3"/>
  <c r="F12" i="2" s="1"/>
  <c r="F15" i="2" s="1"/>
  <c r="C16" i="1" s="1"/>
  <c r="H15" i="2"/>
  <c r="C17" i="1" s="1"/>
  <c r="G65" i="3"/>
  <c r="E15" i="2"/>
  <c r="C15" i="1" l="1"/>
  <c r="C19" i="1" s="1"/>
  <c r="C22" i="1" s="1"/>
  <c r="G27" i="2"/>
  <c r="I27" i="2" s="1"/>
  <c r="G26" i="2"/>
  <c r="I26" i="2" s="1"/>
  <c r="G21" i="1" s="1"/>
  <c r="G25" i="2"/>
  <c r="I25" i="2" s="1"/>
  <c r="G20" i="1" s="1"/>
  <c r="G24" i="2"/>
  <c r="I24" i="2" s="1"/>
  <c r="G19" i="1" s="1"/>
  <c r="G23" i="2"/>
  <c r="I23" i="2" s="1"/>
  <c r="G18" i="1" s="1"/>
  <c r="G22" i="2"/>
  <c r="I22" i="2" s="1"/>
  <c r="G17" i="1" s="1"/>
  <c r="G21" i="2"/>
  <c r="I21" i="2" s="1"/>
  <c r="G16" i="1" s="1"/>
  <c r="G20" i="2"/>
  <c r="I20" i="2" s="1"/>
  <c r="G15" i="1" l="1"/>
  <c r="H28" i="2"/>
  <c r="G23" i="1" s="1"/>
  <c r="G22" i="1" l="1"/>
  <c r="C23" i="1"/>
  <c r="F30" i="1" s="1"/>
  <c r="F31" i="1" l="1"/>
  <c r="F34" i="1" s="1"/>
</calcChain>
</file>

<file path=xl/sharedStrings.xml><?xml version="1.0" encoding="utf-8"?>
<sst xmlns="http://schemas.openxmlformats.org/spreadsheetml/2006/main" count="357" uniqueCount="244">
  <si>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</si>
  <si>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</si>
  <si>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</si>
  <si>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</si>
  <si>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</si>
  <si>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</si>
  <si>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</si>
  <si>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</si>
  <si>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</si>
  <si>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</si>
  <si>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</si>
  <si>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</si>
  <si>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</si>
  <si>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</si>
  <si>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</si>
  <si>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</si>
  <si>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</si>
  <si>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</si>
  <si>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</si>
  <si>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</si>
  <si>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</si>
  <si>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</si>
  <si>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</si>
  <si>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</si>
  <si>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</si>
  <si>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</si>
  <si>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</si>
  <si>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</si>
  <si>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</si>
  <si>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</si>
  <si>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</si>
  <si>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</si>
  <si>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</si>
  <si>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</si>
  <si>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</si>
  <si>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</si>
  <si>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</si>
  <si>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</si>
  <si>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</si>
  <si>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</si>
  <si>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</si>
  <si>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</si>
  <si>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</si>
  <si>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</si>
  <si>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</si>
  <si>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</si>
  <si>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</si>
  <si>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</si>
  <si>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</si>
  <si>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</si>
  <si>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</si>
  <si>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</si>
  <si>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</si>
  <si>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</si>
  <si>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</si>
  <si>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</si>
  <si>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</si>
  <si>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</si>
  <si>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</si>
  <si>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</si>
  <si>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</si>
  <si>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</si>
  <si>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</si>
  <si>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</si>
  <si>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</si>
  <si>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</si>
  <si>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</si>
  <si>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</si>
  <si>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</si>
  <si>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</si>
  <si>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</si>
  <si>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</si>
  <si>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</si>
  <si>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ks</t>
  </si>
  <si>
    <t>Celkem za</t>
  </si>
  <si>
    <t>61</t>
  </si>
  <si>
    <t>Upravy povrchů vnitřní</t>
  </si>
  <si>
    <t>611471411R00</t>
  </si>
  <si>
    <t>Úprava stropů aktivovaným štukem tl. 2 - 3 mm strop, včetně vyspravení</t>
  </si>
  <si>
    <t>m2</t>
  </si>
  <si>
    <t>612403386R00</t>
  </si>
  <si>
    <t xml:space="preserve">Hrubá výplň rýh ve stěnách do 10x10cm maltou z SMS </t>
  </si>
  <si>
    <t>m</t>
  </si>
  <si>
    <t>612445301R00</t>
  </si>
  <si>
    <t>612471413R00</t>
  </si>
  <si>
    <t>Úprava vnitřních stěn aktivovaným štukem s přísad. úprava zahozených rýh</t>
  </si>
  <si>
    <t>50*0,6</t>
  </si>
  <si>
    <t>612473182R00</t>
  </si>
  <si>
    <t>94</t>
  </si>
  <si>
    <t>941955002R00</t>
  </si>
  <si>
    <t xml:space="preserve">Lešení lehké pomocné, výška podlahy do 1,9 m </t>
  </si>
  <si>
    <t>95</t>
  </si>
  <si>
    <t>Dokončovací konstrukce na pozemních stavbách</t>
  </si>
  <si>
    <t>952901111R00</t>
  </si>
  <si>
    <t xml:space="preserve">Vyčištění budov o výšce podlaží do 4 m </t>
  </si>
  <si>
    <t xml:space="preserve">Chemické kotvy, beton, hl. 110 mm, M12, malta POXY </t>
  </si>
  <si>
    <t>kus</t>
  </si>
  <si>
    <t>2*4+16*2</t>
  </si>
  <si>
    <t>95 01</t>
  </si>
  <si>
    <t>Ochran. opatř. - zakrytí ............. ochrana " chodby " před poškozením</t>
  </si>
  <si>
    <t>95 02</t>
  </si>
  <si>
    <t>95 03</t>
  </si>
  <si>
    <t>96</t>
  </si>
  <si>
    <t>Bourání konstrukcí</t>
  </si>
  <si>
    <t>970231100R00</t>
  </si>
  <si>
    <t>Řezání cihelného zdiva hl. řezu 100 mm 1/ 2 rýh tj. 25 m vysekáno   vyřezání rýhy   25m</t>
  </si>
  <si>
    <t>rýha 20m  tj řez 2x:25*2</t>
  </si>
  <si>
    <t>970231127R00</t>
  </si>
  <si>
    <t xml:space="preserve">Vybourání zdiva v rýze mezi řezáním </t>
  </si>
  <si>
    <t>974031133R00</t>
  </si>
  <si>
    <t>Vysekání rýh ve zdi cihelné 5 x 10 cm 1/ 2 rýh tj. 25 m vysekáno</t>
  </si>
  <si>
    <t>974031169R00</t>
  </si>
  <si>
    <t xml:space="preserve">Vysekání rýh ve  stropu rákosovém   5 x 10 cm </t>
  </si>
  <si>
    <t>979011111R00</t>
  </si>
  <si>
    <t xml:space="preserve">Svislá doprava suti a vybour. hmot za 1.podlaží </t>
  </si>
  <si>
    <t>t</t>
  </si>
  <si>
    <t>979011121R00</t>
  </si>
  <si>
    <t xml:space="preserve">Příplatek za každé další podlaží 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</si>
  <si>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</si>
  <si>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</si>
  <si>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</si>
  <si>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</si>
  <si>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979082111R00</t>
  </si>
  <si>
    <t xml:space="preserve">Vnitrostaveništní doprava suti do 10 m </t>
  </si>
  <si>
    <t>979082121R00</t>
  </si>
  <si>
    <t xml:space="preserve">Příplatek k vnitrost. dopravě suti za dalších 5 m </t>
  </si>
  <si>
    <t>979086112R00</t>
  </si>
  <si>
    <t xml:space="preserve">Nakládání nebo překládání suti a vybouraných hmot </t>
  </si>
  <si>
    <t>979990001R00</t>
  </si>
  <si>
    <t xml:space="preserve">Poplatek za skládku stavební suti </t>
  </si>
  <si>
    <t>99</t>
  </si>
  <si>
    <t>Staveništní přesun hmot</t>
  </si>
  <si>
    <t>999281111R00</t>
  </si>
  <si>
    <t xml:space="preserve">Přesun hmot pro rekonstrukce do výšky 25 m </t>
  </si>
  <si>
    <t>767</t>
  </si>
  <si>
    <t>767 01</t>
  </si>
  <si>
    <t>D+ M ocelová konstrukce plošiny ve sborovně včetně povrch. úpravy oceli, vč. svarů</t>
  </si>
  <si>
    <t>kg</t>
  </si>
  <si>
    <t>HEB 140  dl. 7m:34*7</t>
  </si>
  <si>
    <t>UPE č. 120  dl. (6,3+2,6+2,5m ):(6,3+2,6+2,5)*10,4</t>
  </si>
  <si>
    <t>U  č. 100    dl. (2x2,4m*2+1,8m):(2*2,4*2+1,8)*10,6</t>
  </si>
  <si>
    <t>I č. 100  ( 7x 1,85m, 2x 1,3m, 12x 0,6m ):(7*1,85+1,3*2+0,6*12)*8,4</t>
  </si>
  <si>
    <t>plotny  300 x 300 x 14mm   2x:120*0,3*0,3*2</t>
  </si>
  <si>
    <t>rezerva na prořez  10 %:690*0,1+0,9</t>
  </si>
  <si>
    <t>767 02</t>
  </si>
  <si>
    <t>D+M  ocelové schody   š 700mm, stuně dubové 12 x 195 x 250 mm  vč. povrch. úpravy a zábradlí</t>
  </si>
  <si>
    <t>kpl</t>
  </si>
  <si>
    <t>767 03</t>
  </si>
  <si>
    <t>D+M ocelové prosklené stěny vč. rámu  Jakl 60x60x3 vč. PÚ, zaskl. čirý Connex 6-1-6mm  + písk. folie</t>
  </si>
  <si>
    <t>2*1,1*1,15</t>
  </si>
  <si>
    <t>2,1*1,22*2</t>
  </si>
  <si>
    <t>0,046</t>
  </si>
  <si>
    <t xml:space="preserve">D+M ocelové zábradlí plošiny včetně prosklení </t>
  </si>
  <si>
    <t>769512245RT3</t>
  </si>
  <si>
    <t>Položení podlahy z desek OSB tl. 18mm  šroubováním včetně dodávky, 2 x deska OSB tl. 18 mm</t>
  </si>
  <si>
    <t>7*2,4-(0,6*0,6+1,8*0,5)+0,06</t>
  </si>
  <si>
    <t>769524109R00</t>
  </si>
  <si>
    <t>769524110R01</t>
  </si>
  <si>
    <t>D+M  PVC na plošinu, včetně lepidla, svárů a pokládky</t>
  </si>
  <si>
    <t>769524111R00</t>
  </si>
  <si>
    <t>D + M  světlo hranaté, odklápěcí, retro silky, 27 x 27 cm, celkem 10 ks</t>
  </si>
  <si>
    <t>769524112R00</t>
  </si>
  <si>
    <t>998767203R00</t>
  </si>
  <si>
    <t xml:space="preserve">Přesun hmot pro zámečnické konstr., výšky do 24 m </t>
  </si>
  <si>
    <t>784</t>
  </si>
  <si>
    <t>Malby</t>
  </si>
  <si>
    <t>784161801R00</t>
  </si>
  <si>
    <t xml:space="preserve">Penetrace podkladu nátěrem  STO </t>
  </si>
  <si>
    <t>784165212R00</t>
  </si>
  <si>
    <t xml:space="preserve">Malba  STO - C 1  2 vrstvy </t>
  </si>
  <si>
    <t>784402801R00</t>
  </si>
  <si>
    <t>M21</t>
  </si>
  <si>
    <t>Elektromontáže</t>
  </si>
  <si>
    <t>210 01</t>
  </si>
  <si>
    <t>210 02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</si>
  <si>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</si>
  <si>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</si>
  <si>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</si>
  <si>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</si>
  <si>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</si>
  <si>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</si>
  <si>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</si>
  <si>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</si>
  <si>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 xml:space="preserve"> projektanta</t>
  </si>
  <si>
    <t>SOŠ a VOŠ Praha 1</t>
  </si>
  <si>
    <t>P.Č.</t>
  </si>
  <si>
    <t>Popis</t>
  </si>
  <si>
    <t>Množství celkem</t>
  </si>
  <si>
    <t>Jednotková cena</t>
  </si>
  <si>
    <t>Cena celkem</t>
  </si>
  <si>
    <t>profese - celkem, bez DPH</t>
  </si>
  <si>
    <t>ELEKTROINSTALACE</t>
  </si>
  <si>
    <t>kabel 1kV, 5x6mm2</t>
  </si>
  <si>
    <t>kabel 1kV, 3x2,5mm2</t>
  </si>
  <si>
    <t>kabel 1kV, 3x1,5mm2</t>
  </si>
  <si>
    <t>kabel U/UTP 4x2x0,6, Cat.5e, LSOH</t>
  </si>
  <si>
    <t>kabel nízkofrekvenční, 5x2x0,5</t>
  </si>
  <si>
    <t>trubka ohebná, Dn 16, HFPP</t>
  </si>
  <si>
    <t>drobný instalační materiál</t>
  </si>
  <si>
    <t xml:space="preserve">zásuvka 230V,16A, bílá, kompletní včetně rámečku </t>
  </si>
  <si>
    <t>zásuvka datová 2xRJ45, Cat.5e, bílá, kompletní včetně rámečku</t>
  </si>
  <si>
    <t>vypínač řazení č. 6, bílý, kompletní včetně rámečk</t>
  </si>
  <si>
    <t>vypínač řazení č. 5, bílý, kompletní včetně rámečk</t>
  </si>
  <si>
    <t>tlačítkový ovladač řazení č. 1/0, bílý, kompletní včetně rámečku</t>
  </si>
  <si>
    <t>instalační krabička pod omítku, rozteč 71mm, spojení pod výcenásobnýrámeček</t>
  </si>
  <si>
    <t>rozvaděč datový 10", nástěnný, 9U</t>
  </si>
  <si>
    <t>patch panel 10", 1x8 kamenů</t>
  </si>
  <si>
    <t>zásuvkový napájecí panel, 3x 230V/16A</t>
  </si>
  <si>
    <t>keystony zařezávací, Cat.5</t>
  </si>
  <si>
    <t>zvonkový transformátor výkon 4 VA, Upri 230 V a.c., Usec 6, 8, 12 V a.c., zkratuvzdorné provedení, šířka 3 moduly</t>
  </si>
  <si>
    <t>Zvonek, Ue 8 - 12 V a.c., modulové provedení</t>
  </si>
  <si>
    <t>Elektro magnetický zámek, nízkoodběrový 12VAC</t>
  </si>
  <si>
    <t>Rozvodnicová skříň, pro zapuštěnou montáž, neprůhledné dveře, počet řad 2, počet modulů v řadě 14, krytí IP40, PE+N, barva bílá, materiál: plast</t>
  </si>
  <si>
    <t>Jistič,In 10 A, Ue 230 V a.c., 60 V d.c., charakteristika C, 1-pól, Icn 6 kA</t>
  </si>
  <si>
    <t>Jistič,In 10 A, Ue 230 V a.c., 60 V d.c., charakteristika B, 1-pól, Icn 6 kA</t>
  </si>
  <si>
    <t>Jistič, In 16 A, Ue 230 V a.c., 60 V d.c., charakteristika B, 1-pól, Icn 6 kA</t>
  </si>
  <si>
    <t>Jistič, In 20 A, Ue 230/400 V a.c., 60/220 V d.c., charakteristika B, 3-pól, Icn 10 kA</t>
  </si>
  <si>
    <t>instalační materiál pro doplnění jističe do hlavního rozvaděče</t>
  </si>
  <si>
    <t>měření datové sítě, včetně protokolu a CD</t>
  </si>
  <si>
    <t>ostatní instalační a pomocný materiál</t>
  </si>
  <si>
    <t>montáž kabelových tras</t>
  </si>
  <si>
    <t>montáž instalačního materiálů a rozvaděčů, zapojení</t>
  </si>
  <si>
    <t>revize elektroinstalace</t>
  </si>
  <si>
    <t>dokumentace provedení stavby a skutečného stavu</t>
  </si>
  <si>
    <t>Pódium sborovna</t>
  </si>
  <si>
    <t>Provedení podhledu ocel. kce z dřevotřísky LTD tl. 180 mm vč. přípravy otvorů pro světla</t>
  </si>
  <si>
    <t xml:space="preserve">Omítka vnitřního zdiva ze suché směsi, štuková doplnění omítky </t>
  </si>
  <si>
    <t xml:space="preserve">Stěrka sádrová např. RIMANO GLET XL, penetrace, tl. 1 mm </t>
  </si>
  <si>
    <t>95 04</t>
  </si>
  <si>
    <t>D+M  elektromontáže ve sborovně  viz. příloha</t>
  </si>
  <si>
    <t>VOŠZ a SZŠ Praha 1, Alšovo nábřeží 6</t>
  </si>
  <si>
    <t xml:space="preserve"> červen  2014</t>
  </si>
  <si>
    <t xml:space="preserve"> arch. Boris Bačuvčík</t>
  </si>
  <si>
    <t xml:space="preserve"> ing. Jahodová</t>
  </si>
  <si>
    <t>SO 02</t>
  </si>
  <si>
    <t>m2 plochy</t>
  </si>
  <si>
    <t>položkový</t>
  </si>
  <si>
    <t xml:space="preserve">Lešení </t>
  </si>
  <si>
    <t>POLOŽKOVÝ ROZPOČET  -  výkaz  výměr</t>
  </si>
  <si>
    <t>Položkový rozpočet   -  výkaz  výměr</t>
  </si>
  <si>
    <t xml:space="preserve">  výkaz výměr</t>
  </si>
  <si>
    <t>Adaptace kabinetu 25</t>
  </si>
  <si>
    <t>ELEKTROINSTALACE SBOROVNA - rozpis položky M21 elektromontáže</t>
  </si>
  <si>
    <t xml:space="preserve">Odstranění malby oškrábáním v místnosti H do 3,8 m, stěrkování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</si>
</sst>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0.0"/>
    <numFmt numFmtId="166" formatCode="#,##0\ &quot;Kč&quot;"/>
    <numFmt numFmtId="167" formatCode="#,##0.00\ &quot;Kč&quot;"/>
    <numFmt numFmtId="168" formatCode="#,##0.0"/>
  </numFmts>
  <fonts count="31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8"/>
      <name val="MS Sans Serif"/>
      <family val="2"/>
      <charset val="238"/>
    </font>
    <font>
      <b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6">
    <xf numFmtId="0" fontId="0" fillId="0" borderId="0"/>
    <xf numFmtId="0" fontId="10" fillId="0" borderId="0"/>
    <xf numFmtId="0" fontId="3" fillId="0" borderId="0" applyAlignment="0">
      <alignment vertical="top" wrapText="1"/>
      <protection locked="0"/>
    </xf>
    <xf numFmtId="0" fontId="27" fillId="0" borderId="0"/>
    <xf numFmtId="0" fontId="29" fillId="0" borderId="0" applyAlignment="0">
      <alignment vertical="top" wrapText="1"/>
      <protection locked="0"/>
    </xf>
    <xf numFmtId="0" fontId="27" fillId="0" borderId="0"/>
  </cellStyleXfs>
  <cellXfs count="265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NumberFormat="1" applyFont="1" applyBorder="1"/>
    <xf numFmtId="0" fontId="0" fillId="0" borderId="0" xfId="0" applyNumberFormat="1" applyBorder="1"/>
    <xf numFmtId="0" fontId="0" fillId="0" borderId="0" xfId="0" applyNumberFormat="1"/>
    <xf numFmtId="0" fontId="0" fillId="0" borderId="0" xfId="0" applyBorder="1"/>
    <xf numFmtId="0" fontId="5" fillId="0" borderId="10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0" fontId="19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0" fillId="3" borderId="62" xfId="1" applyNumberFormat="1" applyFont="1" applyFill="1" applyBorder="1" applyAlignment="1">
      <alignment horizontal="right" wrapText="1"/>
    </xf>
    <xf numFmtId="0" fontId="20" fillId="3" borderId="34" xfId="1" applyFont="1" applyFill="1" applyBorder="1" applyAlignment="1">
      <alignment horizontal="left" wrapText="1"/>
    </xf>
    <xf numFmtId="0" fontId="20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0" fontId="26" fillId="0" borderId="63" xfId="2" applyFont="1" applyFill="1" applyBorder="1" applyAlignment="1" applyProtection="1">
      <alignment horizontal="center" vertical="center" wrapText="1"/>
    </xf>
    <xf numFmtId="0" fontId="26" fillId="0" borderId="64" xfId="2" applyFont="1" applyFill="1" applyBorder="1" applyAlignment="1" applyProtection="1">
      <alignment horizontal="center" vertical="center" wrapText="1"/>
    </xf>
    <xf numFmtId="168" fontId="26" fillId="0" borderId="64" xfId="2" applyNumberFormat="1" applyFont="1" applyFill="1" applyBorder="1" applyAlignment="1" applyProtection="1">
      <alignment horizontal="center" vertical="center" wrapText="1"/>
    </xf>
    <xf numFmtId="167" fontId="26" fillId="0" borderId="64" xfId="2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 applyProtection="1">
      <alignment horizontal="left" vertical="center" wrapText="1"/>
    </xf>
    <xf numFmtId="0" fontId="26" fillId="0" borderId="0" xfId="2" applyFont="1" applyFill="1" applyAlignment="1" applyProtection="1">
      <alignment horizontal="center" vertical="center" wrapText="1"/>
    </xf>
    <xf numFmtId="168" fontId="26" fillId="0" borderId="0" xfId="2" applyNumberFormat="1" applyFont="1" applyFill="1" applyAlignment="1" applyProtection="1">
      <alignment horizontal="left" vertical="center" wrapText="1"/>
    </xf>
    <xf numFmtId="167" fontId="26" fillId="0" borderId="0" xfId="2" applyNumberFormat="1" applyFont="1" applyFill="1" applyAlignment="1" applyProtection="1">
      <alignment horizontal="left" vertical="center" wrapText="1"/>
    </xf>
    <xf numFmtId="0" fontId="26" fillId="0" borderId="0" xfId="3" applyFont="1" applyFill="1" applyBorder="1" applyAlignment="1" applyProtection="1">
      <alignment horizontal="center" vertical="center" wrapText="1"/>
    </xf>
    <xf numFmtId="168" fontId="26" fillId="0" borderId="0" xfId="4" applyNumberFormat="1" applyFont="1" applyFill="1" applyBorder="1" applyAlignment="1" applyProtection="1">
      <alignment vertical="center" wrapText="1"/>
    </xf>
    <xf numFmtId="4" fontId="26" fillId="0" borderId="0" xfId="5" applyNumberFormat="1" applyFont="1" applyFill="1" applyAlignment="1" applyProtection="1">
      <alignment vertical="center" wrapText="1"/>
      <protection locked="0"/>
    </xf>
    <xf numFmtId="0" fontId="26" fillId="0" borderId="0" xfId="4" applyNumberFormat="1" applyFont="1" applyFill="1" applyBorder="1" applyAlignment="1" applyProtection="1">
      <alignment horizontal="left" vertical="center" wrapText="1"/>
      <protection locked="0"/>
    </xf>
    <xf numFmtId="167" fontId="26" fillId="0" borderId="0" xfId="3" applyNumberFormat="1" applyFont="1" applyFill="1" applyBorder="1" applyAlignment="1">
      <alignment vertical="center"/>
    </xf>
    <xf numFmtId="49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30" fillId="0" borderId="0" xfId="0" applyFont="1"/>
    <xf numFmtId="0" fontId="25" fillId="0" borderId="10" xfId="3" applyFont="1" applyFill="1" applyBorder="1" applyAlignment="1" applyProtection="1">
      <alignment horizontal="left" vertical="center" wrapText="1"/>
    </xf>
    <xf numFmtId="0" fontId="25" fillId="0" borderId="10" xfId="3" applyFont="1" applyFill="1" applyBorder="1" applyAlignment="1" applyProtection="1">
      <alignment horizontal="center" vertical="center" wrapText="1"/>
    </xf>
    <xf numFmtId="168" fontId="25" fillId="0" borderId="10" xfId="3" applyNumberFormat="1" applyFont="1" applyFill="1" applyBorder="1" applyAlignment="1" applyProtection="1">
      <alignment horizontal="left" vertical="center" wrapText="1"/>
    </xf>
    <xf numFmtId="167" fontId="25" fillId="0" borderId="10" xfId="3" applyNumberFormat="1" applyFont="1" applyFill="1" applyBorder="1" applyAlignment="1" applyProtection="1">
      <alignment horizontal="right" vertical="center" wrapText="1"/>
    </xf>
    <xf numFmtId="0" fontId="28" fillId="0" borderId="10" xfId="3" applyFont="1" applyFill="1" applyBorder="1" applyAlignment="1" applyProtection="1">
      <alignment horizontal="left" vertical="center" wrapText="1"/>
    </xf>
    <xf numFmtId="0" fontId="28" fillId="0" borderId="10" xfId="3" applyFont="1" applyFill="1" applyBorder="1" applyAlignment="1" applyProtection="1">
      <alignment horizontal="center" vertical="center" wrapText="1"/>
    </xf>
    <xf numFmtId="168" fontId="28" fillId="0" borderId="10" xfId="3" applyNumberFormat="1" applyFont="1" applyFill="1" applyBorder="1" applyAlignment="1" applyProtection="1">
      <alignment horizontal="left" vertical="center" wrapText="1"/>
    </xf>
    <xf numFmtId="167" fontId="28" fillId="0" borderId="10" xfId="3" applyNumberFormat="1" applyFont="1" applyFill="1" applyBorder="1" applyAlignment="1" applyProtection="1">
      <alignment horizontal="right" vertical="center" wrapText="1"/>
    </xf>
    <xf numFmtId="0" fontId="26" fillId="0" borderId="10" xfId="3" applyFont="1" applyFill="1" applyBorder="1" applyAlignment="1" applyProtection="1">
      <alignment horizontal="center" vertical="center" wrapText="1"/>
    </xf>
    <xf numFmtId="0" fontId="28" fillId="0" borderId="10" xfId="4" applyNumberFormat="1" applyFont="1" applyFill="1" applyBorder="1" applyAlignment="1" applyProtection="1">
      <alignment horizontal="left" vertical="center" wrapText="1"/>
    </xf>
    <xf numFmtId="0" fontId="26" fillId="0" borderId="10" xfId="2" applyFont="1" applyFill="1" applyBorder="1" applyAlignment="1" applyProtection="1">
      <alignment horizontal="center" vertical="center" wrapText="1"/>
    </xf>
    <xf numFmtId="168" fontId="26" fillId="0" borderId="10" xfId="4" applyNumberFormat="1" applyFont="1" applyFill="1" applyBorder="1" applyAlignment="1" applyProtection="1">
      <alignment vertical="center" wrapText="1"/>
    </xf>
    <xf numFmtId="4" fontId="26" fillId="0" borderId="10" xfId="5" applyNumberFormat="1" applyFont="1" applyFill="1" applyBorder="1" applyAlignment="1" applyProtection="1">
      <alignment vertical="center" wrapText="1"/>
      <protection locked="0"/>
    </xf>
    <xf numFmtId="167" fontId="28" fillId="0" borderId="10" xfId="3" applyNumberFormat="1" applyFont="1" applyFill="1" applyBorder="1" applyAlignment="1">
      <alignment vertical="center" wrapText="1"/>
    </xf>
    <xf numFmtId="0" fontId="26" fillId="0" borderId="10" xfId="4" applyNumberFormat="1" applyFont="1" applyFill="1" applyBorder="1" applyAlignment="1" applyProtection="1">
      <alignment horizontal="left" vertical="center" wrapText="1"/>
    </xf>
    <xf numFmtId="167" fontId="26" fillId="0" borderId="10" xfId="3" applyNumberFormat="1" applyFont="1" applyFill="1" applyBorder="1" applyAlignment="1">
      <alignment vertical="center" wrapText="1"/>
    </xf>
    <xf numFmtId="0" fontId="26" fillId="0" borderId="10" xfId="4" applyNumberFormat="1" applyFont="1" applyFill="1" applyBorder="1" applyAlignment="1" applyProtection="1">
      <alignment horizontal="left" vertical="center" wrapText="1"/>
      <protection locked="0"/>
    </xf>
    <xf numFmtId="167" fontId="26" fillId="0" borderId="10" xfId="3" applyNumberFormat="1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49" fontId="20" fillId="3" borderId="60" xfId="1" applyNumberFormat="1" applyFont="1" applyFill="1" applyBorder="1" applyAlignment="1">
      <alignment horizontal="left" wrapText="1"/>
    </xf>
    <xf numFmtId="49" fontId="21" fillId="0" borderId="61" xfId="0" applyNumberFormat="1" applyFont="1" applyBorder="1" applyAlignment="1">
      <alignment horizontal="left" wrapText="1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  <xf numFmtId="0" fontId="25" fillId="0" borderId="10" xfId="2" applyFont="1" applyFill="1" applyBorder="1" applyAlignment="1" applyProtection="1">
      <alignment horizontal="center" vertical="center" wrapText="1"/>
    </xf>
  </cellXfs>
  <cellStyles count="6">
    <cellStyle name="Normální" xfId="0" builtinId="0"/>
    <cellStyle name="normální 2" xfId="2"/>
    <cellStyle name="normální 2 2" xfId="5"/>
    <cellStyle name="normální 3" xfId="3"/>
    <cellStyle name="normální 3 2" xfId="4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opLeftCell="A22" workbookViewId="0">
      <selection activeCell="B37" sqref="B37:G45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238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 t="str">
        <f>Rekapitulace!H1</f>
        <v xml:space="preserve"> projektanta</v>
      </c>
      <c r="D2" s="5" t="str">
        <f>Rekapitulace!G2</f>
        <v xml:space="preserve">  výkaz výměr</v>
      </c>
      <c r="E2" s="6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2</v>
      </c>
      <c r="B4" s="10"/>
      <c r="C4" s="11" t="s">
        <v>3</v>
      </c>
      <c r="D4" s="11"/>
      <c r="E4" s="12"/>
      <c r="F4" s="13" t="s">
        <v>4</v>
      </c>
      <c r="G4" s="211"/>
    </row>
    <row r="5" spans="1:57" ht="12.95" customHeight="1" x14ac:dyDescent="0.2">
      <c r="A5" s="16" t="s">
        <v>234</v>
      </c>
      <c r="B5" s="17"/>
      <c r="C5" s="18" t="s">
        <v>241</v>
      </c>
      <c r="D5" s="19"/>
      <c r="E5" s="17"/>
      <c r="F5" s="13" t="s">
        <v>6</v>
      </c>
      <c r="G5" s="212" t="s">
        <v>235</v>
      </c>
    </row>
    <row r="6" spans="1:57" ht="12.95" customHeight="1" x14ac:dyDescent="0.2">
      <c r="A6" s="15" t="s">
        <v>7</v>
      </c>
      <c r="B6" s="10"/>
      <c r="C6" s="11" t="s">
        <v>8</v>
      </c>
      <c r="D6" s="11"/>
      <c r="E6" s="12"/>
      <c r="F6" s="20" t="s">
        <v>9</v>
      </c>
      <c r="G6" s="213">
        <v>0</v>
      </c>
      <c r="I6" s="217"/>
      <c r="O6" s="21"/>
    </row>
    <row r="7" spans="1:57" ht="12.95" customHeight="1" x14ac:dyDescent="0.2">
      <c r="A7" s="22"/>
      <c r="B7" s="23"/>
      <c r="C7" s="24" t="s">
        <v>230</v>
      </c>
      <c r="D7" s="25"/>
      <c r="E7" s="25"/>
      <c r="F7" s="26" t="s">
        <v>10</v>
      </c>
      <c r="G7" s="213">
        <f>IF(PocetMJ=0,,ROUND((F30+F32)/PocetMJ,1))</f>
        <v>0</v>
      </c>
    </row>
    <row r="8" spans="1:57" x14ac:dyDescent="0.2">
      <c r="A8" s="27" t="s">
        <v>11</v>
      </c>
      <c r="B8" s="13"/>
      <c r="C8" s="238"/>
      <c r="D8" s="238"/>
      <c r="E8" s="239"/>
      <c r="F8" s="28" t="s">
        <v>12</v>
      </c>
      <c r="G8" s="214" t="s">
        <v>236</v>
      </c>
      <c r="H8" s="29"/>
      <c r="I8" s="30"/>
    </row>
    <row r="9" spans="1:57" x14ac:dyDescent="0.2">
      <c r="A9" s="27" t="s">
        <v>13</v>
      </c>
      <c r="B9" s="13"/>
      <c r="C9" s="238" t="s">
        <v>232</v>
      </c>
      <c r="D9" s="238"/>
      <c r="E9" s="239"/>
      <c r="F9" s="13"/>
      <c r="G9" s="215"/>
      <c r="H9" s="31"/>
    </row>
    <row r="10" spans="1:57" x14ac:dyDescent="0.2">
      <c r="A10" s="27" t="s">
        <v>14</v>
      </c>
      <c r="B10" s="13"/>
      <c r="C10" s="238"/>
      <c r="D10" s="238"/>
      <c r="E10" s="238"/>
      <c r="F10" s="32"/>
      <c r="G10" s="216"/>
      <c r="H10" s="33"/>
    </row>
    <row r="11" spans="1:57" ht="13.5" customHeight="1" x14ac:dyDescent="0.2">
      <c r="A11" s="27" t="s">
        <v>15</v>
      </c>
      <c r="B11" s="13"/>
      <c r="C11" s="238"/>
      <c r="D11" s="238"/>
      <c r="E11" s="238"/>
      <c r="F11" s="34" t="s">
        <v>16</v>
      </c>
      <c r="G11" s="215" t="s">
        <v>231</v>
      </c>
      <c r="H11" s="31"/>
      <c r="BA11" s="35"/>
      <c r="BB11" s="35"/>
      <c r="BC11" s="35"/>
      <c r="BD11" s="35"/>
      <c r="BE11" s="35"/>
    </row>
    <row r="12" spans="1:57" ht="12.75" customHeight="1" x14ac:dyDescent="0.2">
      <c r="A12" s="36" t="s">
        <v>17</v>
      </c>
      <c r="B12" s="10"/>
      <c r="C12" s="239" t="s">
        <v>233</v>
      </c>
      <c r="D12" s="240"/>
      <c r="E12" s="241"/>
      <c r="F12" s="37" t="s">
        <v>18</v>
      </c>
      <c r="G12" s="38"/>
      <c r="H12" s="31"/>
    </row>
    <row r="13" spans="1:57" ht="28.5" customHeight="1" thickBot="1" x14ac:dyDescent="0.25">
      <c r="A13" s="39" t="s">
        <v>19</v>
      </c>
      <c r="B13" s="40"/>
      <c r="C13" s="40"/>
      <c r="D13" s="40"/>
      <c r="E13" s="41"/>
      <c r="F13" s="41"/>
      <c r="G13" s="42"/>
      <c r="H13" s="31"/>
    </row>
    <row r="14" spans="1:57" ht="17.25" customHeight="1" thickBot="1" x14ac:dyDescent="0.25">
      <c r="A14" s="43" t="s">
        <v>20</v>
      </c>
      <c r="B14" s="44"/>
      <c r="C14" s="45"/>
      <c r="D14" s="46" t="s">
        <v>21</v>
      </c>
      <c r="E14" s="47"/>
      <c r="F14" s="47"/>
      <c r="G14" s="45"/>
    </row>
    <row r="15" spans="1:57" ht="15.95" customHeight="1" x14ac:dyDescent="0.2">
      <c r="A15" s="48"/>
      <c r="B15" s="49" t="s">
        <v>22</v>
      </c>
      <c r="C15" s="50">
        <f>HSV</f>
        <v>0</v>
      </c>
      <c r="D15" s="51" t="str">
        <f>Rekapitulace!A20</f>
        <v>Ztížené výrobní podmínky</v>
      </c>
      <c r="E15" s="52"/>
      <c r="F15" s="53"/>
      <c r="G15" s="50">
        <f>Rekapitulace!I20</f>
        <v>0</v>
      </c>
    </row>
    <row r="16" spans="1:57" ht="15.95" customHeight="1" x14ac:dyDescent="0.2">
      <c r="A16" s="48" t="s">
        <v>23</v>
      </c>
      <c r="B16" s="49" t="s">
        <v>24</v>
      </c>
      <c r="C16" s="50">
        <f>PSV</f>
        <v>0</v>
      </c>
      <c r="D16" s="9" t="str">
        <f>Rekapitulace!A21</f>
        <v>Oborová přirážka</v>
      </c>
      <c r="E16" s="54"/>
      <c r="F16" s="55"/>
      <c r="G16" s="50">
        <f>Rekapitulace!I21</f>
        <v>0</v>
      </c>
    </row>
    <row r="17" spans="1:7" ht="15.95" customHeight="1" x14ac:dyDescent="0.2">
      <c r="A17" s="48" t="s">
        <v>25</v>
      </c>
      <c r="B17" s="49" t="s">
        <v>26</v>
      </c>
      <c r="C17" s="50">
        <f>Mont</f>
        <v>0</v>
      </c>
      <c r="D17" s="9" t="str">
        <f>Rekapitulace!A22</f>
        <v>Přesun stavebních kapacit</v>
      </c>
      <c r="E17" s="54"/>
      <c r="F17" s="55"/>
      <c r="G17" s="50">
        <f>Rekapitulace!I22</f>
        <v>0</v>
      </c>
    </row>
    <row r="18" spans="1:7" ht="15.95" customHeight="1" x14ac:dyDescent="0.2">
      <c r="A18" s="56" t="s">
        <v>27</v>
      </c>
      <c r="B18" s="57" t="s">
        <v>28</v>
      </c>
      <c r="C18" s="50">
        <f>Dodavka</f>
        <v>0</v>
      </c>
      <c r="D18" s="9" t="str">
        <f>Rekapitulace!A23</f>
        <v>Mimostaveništní doprava</v>
      </c>
      <c r="E18" s="54"/>
      <c r="F18" s="55"/>
      <c r="G18" s="50">
        <f>Rekapitulace!I23</f>
        <v>0</v>
      </c>
    </row>
    <row r="19" spans="1:7" ht="15.95" customHeight="1" x14ac:dyDescent="0.2">
      <c r="A19" s="58" t="s">
        <v>29</v>
      </c>
      <c r="B19" s="49"/>
      <c r="C19" s="50">
        <f>SUM(C15:C18)</f>
        <v>0</v>
      </c>
      <c r="D19" s="9" t="str">
        <f>Rekapitulace!A24</f>
        <v>Zařízení staveniště</v>
      </c>
      <c r="E19" s="54"/>
      <c r="F19" s="55"/>
      <c r="G19" s="50">
        <f>Rekapitulace!I24</f>
        <v>0</v>
      </c>
    </row>
    <row r="20" spans="1:7" ht="15.95" customHeight="1" x14ac:dyDescent="0.2">
      <c r="A20" s="58"/>
      <c r="B20" s="49"/>
      <c r="C20" s="50"/>
      <c r="D20" s="9" t="str">
        <f>Rekapitulace!A25</f>
        <v>Provoz investora</v>
      </c>
      <c r="E20" s="54"/>
      <c r="F20" s="55"/>
      <c r="G20" s="50">
        <f>Rekapitulace!I25</f>
        <v>0</v>
      </c>
    </row>
    <row r="21" spans="1:7" ht="15.95" customHeight="1" x14ac:dyDescent="0.2">
      <c r="A21" s="58" t="s">
        <v>30</v>
      </c>
      <c r="B21" s="49"/>
      <c r="C21" s="50">
        <f>HZS</f>
        <v>0</v>
      </c>
      <c r="D21" s="9" t="str">
        <f>Rekapitulace!A26</f>
        <v>Kompletační činnost (IČD)</v>
      </c>
      <c r="E21" s="54"/>
      <c r="F21" s="55"/>
      <c r="G21" s="50">
        <f>Rekapitulace!I26</f>
        <v>0</v>
      </c>
    </row>
    <row r="22" spans="1:7" ht="15.95" customHeight="1" x14ac:dyDescent="0.2">
      <c r="A22" s="59" t="s">
        <v>31</v>
      </c>
      <c r="B22" s="60"/>
      <c r="C22" s="50">
        <f>C19+C21</f>
        <v>0</v>
      </c>
      <c r="D22" s="9" t="s">
        <v>32</v>
      </c>
      <c r="E22" s="54"/>
      <c r="F22" s="55"/>
      <c r="G22" s="50">
        <f>G23-SUM(G15:G21)</f>
        <v>0</v>
      </c>
    </row>
    <row r="23" spans="1:7" ht="15.95" customHeight="1" thickBot="1" x14ac:dyDescent="0.25">
      <c r="A23" s="242" t="s">
        <v>33</v>
      </c>
      <c r="B23" s="243"/>
      <c r="C23" s="61">
        <f>C22+G23</f>
        <v>0</v>
      </c>
      <c r="D23" s="62" t="s">
        <v>34</v>
      </c>
      <c r="E23" s="63"/>
      <c r="F23" s="64"/>
      <c r="G23" s="50">
        <f>VRN</f>
        <v>0</v>
      </c>
    </row>
    <row r="24" spans="1:7" x14ac:dyDescent="0.2">
      <c r="A24" s="65" t="s">
        <v>35</v>
      </c>
      <c r="B24" s="66"/>
      <c r="C24" s="67"/>
      <c r="D24" s="66" t="s">
        <v>36</v>
      </c>
      <c r="E24" s="66"/>
      <c r="F24" s="68" t="s">
        <v>37</v>
      </c>
      <c r="G24" s="69"/>
    </row>
    <row r="25" spans="1:7" x14ac:dyDescent="0.2">
      <c r="A25" s="59" t="s">
        <v>38</v>
      </c>
      <c r="B25" s="60"/>
      <c r="C25" s="70"/>
      <c r="D25" s="60" t="s">
        <v>38</v>
      </c>
      <c r="E25" s="71"/>
      <c r="F25" s="72" t="s">
        <v>38</v>
      </c>
      <c r="G25" s="73"/>
    </row>
    <row r="26" spans="1:7" ht="37.5" customHeight="1" x14ac:dyDescent="0.2">
      <c r="A26" s="59" t="s">
        <v>39</v>
      </c>
      <c r="B26" s="74"/>
      <c r="C26" s="70"/>
      <c r="D26" s="60" t="s">
        <v>39</v>
      </c>
      <c r="E26" s="71"/>
      <c r="F26" s="72" t="s">
        <v>39</v>
      </c>
      <c r="G26" s="73"/>
    </row>
    <row r="27" spans="1:7" x14ac:dyDescent="0.2">
      <c r="A27" s="59"/>
      <c r="B27" s="75"/>
      <c r="C27" s="70"/>
      <c r="D27" s="60"/>
      <c r="E27" s="71"/>
      <c r="F27" s="72"/>
      <c r="G27" s="73"/>
    </row>
    <row r="28" spans="1:7" x14ac:dyDescent="0.2">
      <c r="A28" s="59" t="s">
        <v>40</v>
      </c>
      <c r="B28" s="60"/>
      <c r="C28" s="70"/>
      <c r="D28" s="72" t="s">
        <v>41</v>
      </c>
      <c r="E28" s="70"/>
      <c r="F28" s="76" t="s">
        <v>41</v>
      </c>
      <c r="G28" s="73"/>
    </row>
    <row r="29" spans="1:7" ht="69" customHeight="1" x14ac:dyDescent="0.2">
      <c r="A29" s="59"/>
      <c r="B29" s="60"/>
      <c r="C29" s="77"/>
      <c r="D29" s="78"/>
      <c r="E29" s="77"/>
      <c r="F29" s="60"/>
      <c r="G29" s="73"/>
    </row>
    <row r="30" spans="1:7" x14ac:dyDescent="0.2">
      <c r="A30" s="79" t="s">
        <v>42</v>
      </c>
      <c r="B30" s="80"/>
      <c r="C30" s="81">
        <v>21</v>
      </c>
      <c r="D30" s="80" t="s">
        <v>43</v>
      </c>
      <c r="E30" s="82"/>
      <c r="F30" s="244">
        <f>C23-F32</f>
        <v>0</v>
      </c>
      <c r="G30" s="245"/>
    </row>
    <row r="31" spans="1:7" x14ac:dyDescent="0.2">
      <c r="A31" s="79" t="s">
        <v>44</v>
      </c>
      <c r="B31" s="80"/>
      <c r="C31" s="81">
        <f>SazbaDPH1</f>
        <v>21</v>
      </c>
      <c r="D31" s="80" t="s">
        <v>45</v>
      </c>
      <c r="E31" s="82"/>
      <c r="F31" s="244">
        <f>ROUND(PRODUCT(F30,C31/100),0)</f>
        <v>0</v>
      </c>
      <c r="G31" s="245"/>
    </row>
    <row r="32" spans="1:7" x14ac:dyDescent="0.2">
      <c r="A32" s="79" t="s">
        <v>42</v>
      </c>
      <c r="B32" s="80"/>
      <c r="C32" s="81">
        <v>0</v>
      </c>
      <c r="D32" s="80" t="s">
        <v>45</v>
      </c>
      <c r="E32" s="82"/>
      <c r="F32" s="244">
        <v>0</v>
      </c>
      <c r="G32" s="245"/>
    </row>
    <row r="33" spans="1:8" x14ac:dyDescent="0.2">
      <c r="A33" s="79" t="s">
        <v>44</v>
      </c>
      <c r="B33" s="83"/>
      <c r="C33" s="84">
        <f>SazbaDPH2</f>
        <v>0</v>
      </c>
      <c r="D33" s="80" t="s">
        <v>45</v>
      </c>
      <c r="E33" s="55"/>
      <c r="F33" s="244">
        <f>ROUND(PRODUCT(F32,C33/100),0)</f>
        <v>0</v>
      </c>
      <c r="G33" s="245"/>
    </row>
    <row r="34" spans="1:8" s="88" customFormat="1" ht="19.5" customHeight="1" thickBot="1" x14ac:dyDescent="0.3">
      <c r="A34" s="85" t="s">
        <v>46</v>
      </c>
      <c r="B34" s="86"/>
      <c r="C34" s="86"/>
      <c r="D34" s="86"/>
      <c r="E34" s="87"/>
      <c r="F34" s="246">
        <f>ROUND(SUM(F30:F33),0)</f>
        <v>0</v>
      </c>
      <c r="G34" s="247"/>
    </row>
    <row r="36" spans="1:8" x14ac:dyDescent="0.2">
      <c r="A36" s="89" t="s">
        <v>47</v>
      </c>
      <c r="B36" s="89"/>
      <c r="C36" s="89"/>
      <c r="D36" s="89"/>
      <c r="E36" s="89"/>
      <c r="F36" s="89"/>
      <c r="G36" s="89"/>
      <c r="H36" t="s">
        <v>5</v>
      </c>
    </row>
    <row r="37" spans="1:8" ht="14.25" customHeight="1" x14ac:dyDescent="0.2">
      <c r="A37" s="89"/>
      <c r="B37" s="237"/>
      <c r="C37" s="237"/>
      <c r="D37" s="237"/>
      <c r="E37" s="237"/>
      <c r="F37" s="237"/>
      <c r="G37" s="237"/>
      <c r="H37" t="s">
        <v>5</v>
      </c>
    </row>
    <row r="38" spans="1:8" ht="12.75" customHeight="1" x14ac:dyDescent="0.2">
      <c r="A38" s="90"/>
      <c r="B38" s="237"/>
      <c r="C38" s="237"/>
      <c r="D38" s="237"/>
      <c r="E38" s="237"/>
      <c r="F38" s="237"/>
      <c r="G38" s="237"/>
      <c r="H38" t="s">
        <v>5</v>
      </c>
    </row>
    <row r="39" spans="1:8" x14ac:dyDescent="0.2">
      <c r="A39" s="90"/>
      <c r="B39" s="237"/>
      <c r="C39" s="237"/>
      <c r="D39" s="237"/>
      <c r="E39" s="237"/>
      <c r="F39" s="237"/>
      <c r="G39" s="237"/>
      <c r="H39" t="s">
        <v>5</v>
      </c>
    </row>
    <row r="40" spans="1:8" x14ac:dyDescent="0.2">
      <c r="A40" s="90"/>
      <c r="B40" s="237"/>
      <c r="C40" s="237"/>
      <c r="D40" s="237"/>
      <c r="E40" s="237"/>
      <c r="F40" s="237"/>
      <c r="G40" s="237"/>
      <c r="H40" t="s">
        <v>5</v>
      </c>
    </row>
    <row r="41" spans="1:8" x14ac:dyDescent="0.2">
      <c r="A41" s="90"/>
      <c r="B41" s="237"/>
      <c r="C41" s="237"/>
      <c r="D41" s="237"/>
      <c r="E41" s="237"/>
      <c r="F41" s="237"/>
      <c r="G41" s="237"/>
      <c r="H41" t="s">
        <v>5</v>
      </c>
    </row>
    <row r="42" spans="1:8" x14ac:dyDescent="0.2">
      <c r="A42" s="90"/>
      <c r="B42" s="237"/>
      <c r="C42" s="237"/>
      <c r="D42" s="237"/>
      <c r="E42" s="237"/>
      <c r="F42" s="237"/>
      <c r="G42" s="237"/>
      <c r="H42" t="s">
        <v>5</v>
      </c>
    </row>
    <row r="43" spans="1:8" x14ac:dyDescent="0.2">
      <c r="A43" s="90"/>
      <c r="B43" s="237"/>
      <c r="C43" s="237"/>
      <c r="D43" s="237"/>
      <c r="E43" s="237"/>
      <c r="F43" s="237"/>
      <c r="G43" s="237"/>
      <c r="H43" t="s">
        <v>5</v>
      </c>
    </row>
    <row r="44" spans="1:8" x14ac:dyDescent="0.2">
      <c r="A44" s="90"/>
      <c r="B44" s="237"/>
      <c r="C44" s="237"/>
      <c r="D44" s="237"/>
      <c r="E44" s="237"/>
      <c r="F44" s="237"/>
      <c r="G44" s="237"/>
      <c r="H44" t="s">
        <v>5</v>
      </c>
    </row>
    <row r="45" spans="1:8" ht="0.75" customHeight="1" x14ac:dyDescent="0.2">
      <c r="A45" s="90"/>
      <c r="B45" s="237"/>
      <c r="C45" s="237"/>
      <c r="D45" s="237"/>
      <c r="E45" s="237"/>
      <c r="F45" s="237"/>
      <c r="G45" s="237"/>
      <c r="H45" t="s">
        <v>5</v>
      </c>
    </row>
    <row r="46" spans="1:8" x14ac:dyDescent="0.2">
      <c r="B46" s="236"/>
      <c r="C46" s="236"/>
      <c r="D46" s="236"/>
      <c r="E46" s="236"/>
      <c r="F46" s="236"/>
      <c r="G46" s="236"/>
    </row>
    <row r="47" spans="1:8" x14ac:dyDescent="0.2">
      <c r="B47" s="236"/>
      <c r="C47" s="236"/>
      <c r="D47" s="236"/>
      <c r="E47" s="236"/>
      <c r="F47" s="236"/>
      <c r="G47" s="236"/>
    </row>
    <row r="48" spans="1:8" x14ac:dyDescent="0.2">
      <c r="B48" s="236"/>
      <c r="C48" s="236"/>
      <c r="D48" s="236"/>
      <c r="E48" s="236"/>
      <c r="F48" s="236"/>
      <c r="G48" s="236"/>
    </row>
    <row r="49" spans="2:7" x14ac:dyDescent="0.2">
      <c r="B49" s="236"/>
      <c r="C49" s="236"/>
      <c r="D49" s="236"/>
      <c r="E49" s="236"/>
      <c r="F49" s="236"/>
      <c r="G49" s="236"/>
    </row>
    <row r="50" spans="2:7" x14ac:dyDescent="0.2">
      <c r="B50" s="236"/>
      <c r="C50" s="236"/>
      <c r="D50" s="236"/>
      <c r="E50" s="236"/>
      <c r="F50" s="236"/>
      <c r="G50" s="236"/>
    </row>
    <row r="51" spans="2:7" x14ac:dyDescent="0.2">
      <c r="B51" s="236"/>
      <c r="C51" s="236"/>
      <c r="D51" s="236"/>
      <c r="E51" s="236"/>
      <c r="F51" s="236"/>
      <c r="G51" s="236"/>
    </row>
    <row r="52" spans="2:7" x14ac:dyDescent="0.2">
      <c r="B52" s="236"/>
      <c r="C52" s="236"/>
      <c r="D52" s="236"/>
      <c r="E52" s="236"/>
      <c r="F52" s="236"/>
      <c r="G52" s="236"/>
    </row>
    <row r="53" spans="2:7" x14ac:dyDescent="0.2">
      <c r="B53" s="236"/>
      <c r="C53" s="236"/>
      <c r="D53" s="236"/>
      <c r="E53" s="236"/>
      <c r="F53" s="236"/>
      <c r="G53" s="236"/>
    </row>
    <row r="54" spans="2:7" x14ac:dyDescent="0.2">
      <c r="B54" s="236"/>
      <c r="C54" s="236"/>
      <c r="D54" s="236"/>
      <c r="E54" s="236"/>
      <c r="F54" s="236"/>
      <c r="G54" s="236"/>
    </row>
    <row r="55" spans="2:7" x14ac:dyDescent="0.2">
      <c r="B55" s="236"/>
      <c r="C55" s="236"/>
      <c r="D55" s="236"/>
      <c r="E55" s="236"/>
      <c r="F55" s="236"/>
      <c r="G55" s="236"/>
    </row>
  </sheetData>
  <mergeCells count="22"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9"/>
  <sheetViews>
    <sheetView workbookViewId="0">
      <selection activeCell="B39" sqref="B39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248" t="s">
        <v>48</v>
      </c>
      <c r="B1" s="249"/>
      <c r="C1" s="91" t="str">
        <f>CONCATENATE(cislostavby," ",nazevstavby)</f>
        <v xml:space="preserve"> VOŠZ a SZŠ Praha 1, Alšovo nábřeží 6</v>
      </c>
      <c r="D1" s="92"/>
      <c r="E1" s="93"/>
      <c r="F1" s="92"/>
      <c r="G1" s="94" t="s">
        <v>49</v>
      </c>
      <c r="H1" s="95" t="s">
        <v>183</v>
      </c>
      <c r="I1" s="96"/>
    </row>
    <row r="2" spans="1:9" ht="13.5" thickBot="1" x14ac:dyDescent="0.25">
      <c r="A2" s="250" t="s">
        <v>50</v>
      </c>
      <c r="B2" s="251"/>
      <c r="C2" s="97" t="str">
        <f>CONCATENATE(cisloobjektu," ",nazevobjektu)</f>
        <v>SO 02 Adaptace kabinetu 25</v>
      </c>
      <c r="D2" s="98"/>
      <c r="E2" s="99"/>
      <c r="F2" s="98"/>
      <c r="G2" s="252" t="s">
        <v>240</v>
      </c>
      <c r="H2" s="253"/>
      <c r="I2" s="254"/>
    </row>
    <row r="3" spans="1:9" ht="13.5" thickTop="1" x14ac:dyDescent="0.2">
      <c r="A3" s="71"/>
      <c r="B3" s="71"/>
      <c r="C3" s="71"/>
      <c r="D3" s="71"/>
      <c r="E3" s="71"/>
      <c r="F3" s="60"/>
      <c r="G3" s="71"/>
      <c r="H3" s="71"/>
      <c r="I3" s="71"/>
    </row>
    <row r="4" spans="1:9" ht="19.5" customHeight="1" x14ac:dyDescent="0.25">
      <c r="A4" s="100" t="s">
        <v>51</v>
      </c>
      <c r="B4" s="101"/>
      <c r="C4" s="101"/>
      <c r="D4" s="101"/>
      <c r="E4" s="102"/>
      <c r="F4" s="101"/>
      <c r="G4" s="101"/>
      <c r="H4" s="101"/>
      <c r="I4" s="101"/>
    </row>
    <row r="5" spans="1:9" ht="13.5" thickBot="1" x14ac:dyDescent="0.25">
      <c r="A5" s="71"/>
      <c r="B5" s="71"/>
      <c r="C5" s="71"/>
      <c r="D5" s="71"/>
      <c r="E5" s="71"/>
      <c r="F5" s="71"/>
      <c r="G5" s="71"/>
      <c r="H5" s="71"/>
      <c r="I5" s="71"/>
    </row>
    <row r="6" spans="1:9" s="31" customFormat="1" ht="13.5" thickBot="1" x14ac:dyDescent="0.25">
      <c r="A6" s="103"/>
      <c r="B6" s="104" t="s">
        <v>52</v>
      </c>
      <c r="C6" s="104"/>
      <c r="D6" s="105"/>
      <c r="E6" s="106" t="s">
        <v>53</v>
      </c>
      <c r="F6" s="107" t="s">
        <v>54</v>
      </c>
      <c r="G6" s="107" t="s">
        <v>55</v>
      </c>
      <c r="H6" s="107" t="s">
        <v>56</v>
      </c>
      <c r="I6" s="108" t="s">
        <v>30</v>
      </c>
    </row>
    <row r="7" spans="1:9" s="31" customFormat="1" x14ac:dyDescent="0.2">
      <c r="A7" s="194" t="str">
        <f>Položky!B7</f>
        <v>61</v>
      </c>
      <c r="B7" s="109" t="str">
        <f>Položky!C7</f>
        <v>Upravy povrchů vnitřní</v>
      </c>
      <c r="C7" s="60"/>
      <c r="D7" s="110"/>
      <c r="E7" s="195">
        <f>Položky!BA14</f>
        <v>0</v>
      </c>
      <c r="F7" s="196">
        <f>Položky!BB14</f>
        <v>0</v>
      </c>
      <c r="G7" s="196">
        <f>Položky!BC14</f>
        <v>0</v>
      </c>
      <c r="H7" s="196">
        <f>Položky!BD14</f>
        <v>0</v>
      </c>
      <c r="I7" s="197">
        <f>Položky!BE14</f>
        <v>0</v>
      </c>
    </row>
    <row r="8" spans="1:9" s="31" customFormat="1" x14ac:dyDescent="0.2">
      <c r="A8" s="194" t="str">
        <f>Položky!B15</f>
        <v>94</v>
      </c>
      <c r="B8" s="109" t="str">
        <f>Položky!C15</f>
        <v xml:space="preserve">Lešení </v>
      </c>
      <c r="C8" s="60"/>
      <c r="D8" s="110"/>
      <c r="E8" s="195">
        <f>Položky!BA17</f>
        <v>0</v>
      </c>
      <c r="F8" s="196">
        <f>Položky!BB17</f>
        <v>0</v>
      </c>
      <c r="G8" s="196">
        <f>Položky!BC17</f>
        <v>0</v>
      </c>
      <c r="H8" s="196">
        <f>Položky!BD17</f>
        <v>0</v>
      </c>
      <c r="I8" s="197">
        <f>Položky!BE17</f>
        <v>0</v>
      </c>
    </row>
    <row r="9" spans="1:9" s="31" customFormat="1" x14ac:dyDescent="0.2">
      <c r="A9" s="194" t="str">
        <f>Položky!B18</f>
        <v>95</v>
      </c>
      <c r="B9" s="109" t="str">
        <f>Položky!C18</f>
        <v>Dokončovací konstrukce na pozemních stavbách</v>
      </c>
      <c r="C9" s="60"/>
      <c r="D9" s="110"/>
      <c r="E9" s="195">
        <f>Položky!BA25</f>
        <v>0</v>
      </c>
      <c r="F9" s="196">
        <f>Položky!BB25</f>
        <v>0</v>
      </c>
      <c r="G9" s="196">
        <f>Položky!BC25</f>
        <v>0</v>
      </c>
      <c r="H9" s="196">
        <f>Položky!BD25</f>
        <v>0</v>
      </c>
      <c r="I9" s="197">
        <f>Položky!BE25</f>
        <v>0</v>
      </c>
    </row>
    <row r="10" spans="1:9" s="31" customFormat="1" x14ac:dyDescent="0.2">
      <c r="A10" s="194" t="str">
        <f>Položky!B26</f>
        <v>96</v>
      </c>
      <c r="B10" s="109" t="str">
        <f>Položky!C26</f>
        <v>Bourání konstrukcí</v>
      </c>
      <c r="C10" s="60"/>
      <c r="D10" s="110"/>
      <c r="E10" s="195">
        <f>Položky!BA40</f>
        <v>0</v>
      </c>
      <c r="F10" s="196">
        <f>Položky!BB40</f>
        <v>0</v>
      </c>
      <c r="G10" s="196">
        <f>Položky!BC40</f>
        <v>0</v>
      </c>
      <c r="H10" s="196">
        <f>Položky!BD40</f>
        <v>0</v>
      </c>
      <c r="I10" s="197">
        <f>Položky!BE40</f>
        <v>0</v>
      </c>
    </row>
    <row r="11" spans="1:9" s="31" customFormat="1" x14ac:dyDescent="0.2">
      <c r="A11" s="194" t="str">
        <f>Položky!B41</f>
        <v>99</v>
      </c>
      <c r="B11" s="109" t="str">
        <f>Položky!C41</f>
        <v>Staveništní přesun hmot</v>
      </c>
      <c r="C11" s="60"/>
      <c r="D11" s="110"/>
      <c r="E11" s="195">
        <f>Položky!BA43</f>
        <v>0</v>
      </c>
      <c r="F11" s="196">
        <f>Položky!BB43</f>
        <v>0</v>
      </c>
      <c r="G11" s="196">
        <f>Položky!BC43</f>
        <v>0</v>
      </c>
      <c r="H11" s="196">
        <f>Položky!BD43</f>
        <v>0</v>
      </c>
      <c r="I11" s="197">
        <f>Položky!BE43</f>
        <v>0</v>
      </c>
    </row>
    <row r="12" spans="1:9" s="31" customFormat="1" x14ac:dyDescent="0.2">
      <c r="A12" s="194" t="str">
        <f>Položky!B44</f>
        <v>767</v>
      </c>
      <c r="B12" s="109" t="str">
        <f>Položky!C44</f>
        <v>Pódium sborovna</v>
      </c>
      <c r="C12" s="60"/>
      <c r="D12" s="110"/>
      <c r="E12" s="195">
        <f>Položky!BA65</f>
        <v>0</v>
      </c>
      <c r="F12" s="196">
        <f>Položky!BB65</f>
        <v>0</v>
      </c>
      <c r="G12" s="196">
        <f>Položky!BC65</f>
        <v>0</v>
      </c>
      <c r="H12" s="196">
        <f>Položky!BD65</f>
        <v>0</v>
      </c>
      <c r="I12" s="197">
        <f>Položky!BE65</f>
        <v>0</v>
      </c>
    </row>
    <row r="13" spans="1:9" s="31" customFormat="1" x14ac:dyDescent="0.2">
      <c r="A13" s="194" t="str">
        <f>Položky!B66</f>
        <v>784</v>
      </c>
      <c r="B13" s="109" t="str">
        <f>Položky!C66</f>
        <v>Malby</v>
      </c>
      <c r="C13" s="60"/>
      <c r="D13" s="110"/>
      <c r="E13" s="195">
        <f>Položky!BA70</f>
        <v>0</v>
      </c>
      <c r="F13" s="196">
        <f>Položky!BB70</f>
        <v>0</v>
      </c>
      <c r="G13" s="196">
        <f>Položky!BC70</f>
        <v>0</v>
      </c>
      <c r="H13" s="196">
        <f>Položky!BD70</f>
        <v>0</v>
      </c>
      <c r="I13" s="197">
        <f>Položky!BE70</f>
        <v>0</v>
      </c>
    </row>
    <row r="14" spans="1:9" s="31" customFormat="1" ht="13.5" thickBot="1" x14ac:dyDescent="0.25">
      <c r="A14" s="194" t="str">
        <f>Položky!B71</f>
        <v>M21</v>
      </c>
      <c r="B14" s="109" t="str">
        <f>Položky!C71</f>
        <v>Elektromontáže</v>
      </c>
      <c r="C14" s="60"/>
      <c r="D14" s="110"/>
      <c r="E14" s="195">
        <f>Položky!BA74</f>
        <v>0</v>
      </c>
      <c r="F14" s="196">
        <f>Položky!BB74</f>
        <v>0</v>
      </c>
      <c r="G14" s="196">
        <f>Položky!BC74</f>
        <v>0</v>
      </c>
      <c r="H14" s="196">
        <f>Položky!BD74</f>
        <v>0</v>
      </c>
      <c r="I14" s="197">
        <f>Položky!BE74</f>
        <v>0</v>
      </c>
    </row>
    <row r="15" spans="1:9" s="117" customFormat="1" ht="13.5" thickBot="1" x14ac:dyDescent="0.25">
      <c r="A15" s="111"/>
      <c r="B15" s="112" t="s">
        <v>57</v>
      </c>
      <c r="C15" s="112"/>
      <c r="D15" s="113"/>
      <c r="E15" s="114">
        <f>SUM(E7:E14)</f>
        <v>0</v>
      </c>
      <c r="F15" s="115">
        <f>SUM(F7:F14)</f>
        <v>0</v>
      </c>
      <c r="G15" s="115">
        <f>SUM(G7:G14)</f>
        <v>0</v>
      </c>
      <c r="H15" s="115">
        <f>SUM(H7:H14)</f>
        <v>0</v>
      </c>
      <c r="I15" s="116">
        <f>SUM(I7:I14)</f>
        <v>0</v>
      </c>
    </row>
    <row r="16" spans="1:9" x14ac:dyDescent="0.2">
      <c r="A16" s="60"/>
      <c r="B16" s="60"/>
      <c r="C16" s="60"/>
      <c r="D16" s="60"/>
      <c r="E16" s="60"/>
      <c r="F16" s="60"/>
      <c r="G16" s="60"/>
      <c r="H16" s="60"/>
      <c r="I16" s="60"/>
    </row>
    <row r="17" spans="1:57" ht="19.5" customHeight="1" x14ac:dyDescent="0.25">
      <c r="A17" s="101" t="s">
        <v>58</v>
      </c>
      <c r="B17" s="101"/>
      <c r="C17" s="101"/>
      <c r="D17" s="101"/>
      <c r="E17" s="101"/>
      <c r="F17" s="101"/>
      <c r="G17" s="118"/>
      <c r="H17" s="101"/>
      <c r="I17" s="101"/>
      <c r="BA17" s="35"/>
      <c r="BB17" s="35"/>
      <c r="BC17" s="35"/>
      <c r="BD17" s="35"/>
      <c r="BE17" s="35"/>
    </row>
    <row r="18" spans="1:57" ht="13.5" thickBot="1" x14ac:dyDescent="0.25">
      <c r="A18" s="71"/>
      <c r="B18" s="71"/>
      <c r="C18" s="71"/>
      <c r="D18" s="71"/>
      <c r="E18" s="71"/>
      <c r="F18" s="71"/>
      <c r="G18" s="71"/>
      <c r="H18" s="71"/>
      <c r="I18" s="71"/>
    </row>
    <row r="19" spans="1:57" x14ac:dyDescent="0.2">
      <c r="A19" s="65" t="s">
        <v>59</v>
      </c>
      <c r="B19" s="66"/>
      <c r="C19" s="66"/>
      <c r="D19" s="119"/>
      <c r="E19" s="120" t="s">
        <v>60</v>
      </c>
      <c r="F19" s="121" t="s">
        <v>61</v>
      </c>
      <c r="G19" s="122" t="s">
        <v>62</v>
      </c>
      <c r="H19" s="123"/>
      <c r="I19" s="124" t="s">
        <v>60</v>
      </c>
    </row>
    <row r="20" spans="1:57" x14ac:dyDescent="0.2">
      <c r="A20" s="58" t="s">
        <v>175</v>
      </c>
      <c r="B20" s="49"/>
      <c r="C20" s="49"/>
      <c r="D20" s="125"/>
      <c r="E20" s="126">
        <v>0</v>
      </c>
      <c r="F20" s="127">
        <v>0</v>
      </c>
      <c r="G20" s="128">
        <f t="shared" ref="G20:G27" si="0">CHOOSE(BA20+1,HSV+PSV,HSV+PSV+Mont,HSV+PSV+Dodavka+Mont,HSV,PSV,Mont,Dodavka,Mont+Dodavka,0)</f>
        <v>0</v>
      </c>
      <c r="H20" s="129"/>
      <c r="I20" s="130">
        <f t="shared" ref="I20:I27" si="1">E20+F20*G20/100</f>
        <v>0</v>
      </c>
      <c r="BA20">
        <v>0</v>
      </c>
    </row>
    <row r="21" spans="1:57" x14ac:dyDescent="0.2">
      <c r="A21" s="58" t="s">
        <v>176</v>
      </c>
      <c r="B21" s="49"/>
      <c r="C21" s="49"/>
      <c r="D21" s="125"/>
      <c r="E21" s="126">
        <v>0</v>
      </c>
      <c r="F21" s="127">
        <v>0</v>
      </c>
      <c r="G21" s="128">
        <f t="shared" si="0"/>
        <v>0</v>
      </c>
      <c r="H21" s="129"/>
      <c r="I21" s="130">
        <f t="shared" si="1"/>
        <v>0</v>
      </c>
      <c r="BA21">
        <v>0</v>
      </c>
    </row>
    <row r="22" spans="1:57" x14ac:dyDescent="0.2">
      <c r="A22" s="58" t="s">
        <v>177</v>
      </c>
      <c r="B22" s="49"/>
      <c r="C22" s="49"/>
      <c r="D22" s="125"/>
      <c r="E22" s="126">
        <v>0</v>
      </c>
      <c r="F22" s="127">
        <v>0</v>
      </c>
      <c r="G22" s="128">
        <f t="shared" si="0"/>
        <v>0</v>
      </c>
      <c r="H22" s="129"/>
      <c r="I22" s="130">
        <f t="shared" si="1"/>
        <v>0</v>
      </c>
      <c r="BA22">
        <v>0</v>
      </c>
    </row>
    <row r="23" spans="1:57" x14ac:dyDescent="0.2">
      <c r="A23" s="58" t="s">
        <v>178</v>
      </c>
      <c r="B23" s="49"/>
      <c r="C23" s="49"/>
      <c r="D23" s="125"/>
      <c r="E23" s="126">
        <v>0</v>
      </c>
      <c r="F23" s="127">
        <v>0</v>
      </c>
      <c r="G23" s="128">
        <f t="shared" si="0"/>
        <v>0</v>
      </c>
      <c r="H23" s="129"/>
      <c r="I23" s="130">
        <f t="shared" si="1"/>
        <v>0</v>
      </c>
      <c r="K23" s="217"/>
      <c r="BA23">
        <v>0</v>
      </c>
    </row>
    <row r="24" spans="1:57" x14ac:dyDescent="0.2">
      <c r="A24" s="58" t="s">
        <v>179</v>
      </c>
      <c r="B24" s="49"/>
      <c r="C24" s="49"/>
      <c r="D24" s="125"/>
      <c r="E24" s="126">
        <v>0</v>
      </c>
      <c r="F24" s="127">
        <v>0</v>
      </c>
      <c r="G24" s="128">
        <f t="shared" si="0"/>
        <v>0</v>
      </c>
      <c r="H24" s="129"/>
      <c r="I24" s="130">
        <f t="shared" si="1"/>
        <v>0</v>
      </c>
      <c r="BA24">
        <v>1</v>
      </c>
    </row>
    <row r="25" spans="1:57" x14ac:dyDescent="0.2">
      <c r="A25" s="58" t="s">
        <v>180</v>
      </c>
      <c r="B25" s="49"/>
      <c r="C25" s="49"/>
      <c r="D25" s="125"/>
      <c r="E25" s="126">
        <v>0</v>
      </c>
      <c r="F25" s="127">
        <v>0</v>
      </c>
      <c r="G25" s="128">
        <f t="shared" si="0"/>
        <v>0</v>
      </c>
      <c r="H25" s="129"/>
      <c r="I25" s="130">
        <f t="shared" si="1"/>
        <v>0</v>
      </c>
      <c r="BA25">
        <v>1</v>
      </c>
    </row>
    <row r="26" spans="1:57" x14ac:dyDescent="0.2">
      <c r="A26" s="58" t="s">
        <v>181</v>
      </c>
      <c r="B26" s="49"/>
      <c r="C26" s="49"/>
      <c r="D26" s="125"/>
      <c r="E26" s="126">
        <v>0</v>
      </c>
      <c r="F26" s="127">
        <v>0</v>
      </c>
      <c r="G26" s="128">
        <f t="shared" si="0"/>
        <v>0</v>
      </c>
      <c r="H26" s="129"/>
      <c r="I26" s="130">
        <f t="shared" si="1"/>
        <v>0</v>
      </c>
      <c r="BA26">
        <v>2</v>
      </c>
    </row>
    <row r="27" spans="1:57" x14ac:dyDescent="0.2">
      <c r="A27" s="58" t="s">
        <v>182</v>
      </c>
      <c r="B27" s="49"/>
      <c r="C27" s="49"/>
      <c r="D27" s="125"/>
      <c r="E27" s="126">
        <v>0</v>
      </c>
      <c r="F27" s="127">
        <v>5</v>
      </c>
      <c r="G27" s="128">
        <f t="shared" si="0"/>
        <v>0</v>
      </c>
      <c r="H27" s="129"/>
      <c r="I27" s="130">
        <f t="shared" si="1"/>
        <v>0</v>
      </c>
      <c r="BA27">
        <v>2</v>
      </c>
    </row>
    <row r="28" spans="1:57" ht="13.5" thickBot="1" x14ac:dyDescent="0.25">
      <c r="A28" s="131"/>
      <c r="B28" s="132" t="s">
        <v>63</v>
      </c>
      <c r="C28" s="133"/>
      <c r="D28" s="134"/>
      <c r="E28" s="135"/>
      <c r="F28" s="136"/>
      <c r="G28" s="136"/>
      <c r="H28" s="255">
        <f>SUM(I20:I27)</f>
        <v>0</v>
      </c>
      <c r="I28" s="256"/>
    </row>
    <row r="30" spans="1:57" x14ac:dyDescent="0.2">
      <c r="B30" s="117"/>
      <c r="F30" s="137"/>
      <c r="G30" s="138"/>
      <c r="H30" s="138"/>
      <c r="I30" s="139"/>
    </row>
    <row r="31" spans="1:57" x14ac:dyDescent="0.2">
      <c r="F31" s="137"/>
      <c r="G31" s="138"/>
      <c r="H31" s="138"/>
      <c r="I31" s="139"/>
    </row>
    <row r="32" spans="1:57" x14ac:dyDescent="0.2">
      <c r="F32" s="137"/>
      <c r="G32" s="138"/>
      <c r="H32" s="138"/>
      <c r="I32" s="139"/>
    </row>
    <row r="33" spans="6:9" x14ac:dyDescent="0.2">
      <c r="F33" s="137"/>
      <c r="G33" s="138"/>
      <c r="H33" s="138"/>
      <c r="I33" s="139"/>
    </row>
    <row r="34" spans="6:9" x14ac:dyDescent="0.2">
      <c r="F34" s="137"/>
      <c r="G34" s="138"/>
      <c r="H34" s="138"/>
      <c r="I34" s="139"/>
    </row>
    <row r="35" spans="6:9" x14ac:dyDescent="0.2">
      <c r="F35" s="137"/>
      <c r="G35" s="138"/>
      <c r="H35" s="138"/>
      <c r="I35" s="139"/>
    </row>
    <row r="36" spans="6:9" x14ac:dyDescent="0.2">
      <c r="F36" s="137"/>
      <c r="G36" s="138"/>
      <c r="H36" s="138"/>
      <c r="I36" s="139"/>
    </row>
    <row r="37" spans="6:9" x14ac:dyDescent="0.2">
      <c r="F37" s="137"/>
      <c r="G37" s="138"/>
      <c r="H37" s="138"/>
      <c r="I37" s="139"/>
    </row>
    <row r="38" spans="6:9" x14ac:dyDescent="0.2">
      <c r="F38" s="137"/>
      <c r="G38" s="138"/>
      <c r="H38" s="138"/>
      <c r="I38" s="139"/>
    </row>
    <row r="39" spans="6:9" x14ac:dyDescent="0.2">
      <c r="F39" s="137"/>
      <c r="G39" s="138"/>
      <c r="H39" s="138"/>
      <c r="I39" s="139"/>
    </row>
    <row r="40" spans="6:9" x14ac:dyDescent="0.2">
      <c r="F40" s="137"/>
      <c r="G40" s="138"/>
      <c r="H40" s="138"/>
      <c r="I40" s="139"/>
    </row>
    <row r="41" spans="6:9" x14ac:dyDescent="0.2">
      <c r="F41" s="137"/>
      <c r="G41" s="138"/>
      <c r="H41" s="138"/>
      <c r="I41" s="139"/>
    </row>
    <row r="42" spans="6:9" x14ac:dyDescent="0.2">
      <c r="F42" s="137"/>
      <c r="G42" s="138"/>
      <c r="H42" s="138"/>
      <c r="I42" s="139"/>
    </row>
    <row r="43" spans="6:9" x14ac:dyDescent="0.2">
      <c r="F43" s="137"/>
      <c r="G43" s="138"/>
      <c r="H43" s="138"/>
      <c r="I43" s="139"/>
    </row>
    <row r="44" spans="6:9" x14ac:dyDescent="0.2">
      <c r="F44" s="137"/>
      <c r="G44" s="138"/>
      <c r="H44" s="138"/>
      <c r="I44" s="139"/>
    </row>
    <row r="45" spans="6:9" x14ac:dyDescent="0.2">
      <c r="F45" s="137"/>
      <c r="G45" s="138"/>
      <c r="H45" s="138"/>
      <c r="I45" s="139"/>
    </row>
    <row r="46" spans="6:9" x14ac:dyDescent="0.2">
      <c r="F46" s="137"/>
      <c r="G46" s="138"/>
      <c r="H46" s="138"/>
      <c r="I46" s="139"/>
    </row>
    <row r="47" spans="6:9" x14ac:dyDescent="0.2">
      <c r="F47" s="137"/>
      <c r="G47" s="138"/>
      <c r="H47" s="138"/>
      <c r="I47" s="139"/>
    </row>
    <row r="48" spans="6:9" x14ac:dyDescent="0.2">
      <c r="F48" s="137"/>
      <c r="G48" s="138"/>
      <c r="H48" s="138"/>
      <c r="I48" s="139"/>
    </row>
    <row r="49" spans="6:9" x14ac:dyDescent="0.2">
      <c r="F49" s="137"/>
      <c r="G49" s="138"/>
      <c r="H49" s="138"/>
      <c r="I49" s="139"/>
    </row>
    <row r="50" spans="6:9" x14ac:dyDescent="0.2">
      <c r="F50" s="137"/>
      <c r="G50" s="138"/>
      <c r="H50" s="138"/>
      <c r="I50" s="139"/>
    </row>
    <row r="51" spans="6:9" x14ac:dyDescent="0.2">
      <c r="F51" s="137"/>
      <c r="G51" s="138"/>
      <c r="H51" s="138"/>
      <c r="I51" s="139"/>
    </row>
    <row r="52" spans="6:9" x14ac:dyDescent="0.2">
      <c r="F52" s="137"/>
      <c r="G52" s="138"/>
      <c r="H52" s="138"/>
      <c r="I52" s="139"/>
    </row>
    <row r="53" spans="6:9" x14ac:dyDescent="0.2">
      <c r="F53" s="137"/>
      <c r="G53" s="138"/>
      <c r="H53" s="138"/>
      <c r="I53" s="139"/>
    </row>
    <row r="54" spans="6:9" x14ac:dyDescent="0.2">
      <c r="F54" s="137"/>
      <c r="G54" s="138"/>
      <c r="H54" s="138"/>
      <c r="I54" s="139"/>
    </row>
    <row r="55" spans="6:9" x14ac:dyDescent="0.2">
      <c r="F55" s="137"/>
      <c r="G55" s="138"/>
      <c r="H55" s="138"/>
      <c r="I55" s="139"/>
    </row>
    <row r="56" spans="6:9" x14ac:dyDescent="0.2">
      <c r="F56" s="137"/>
      <c r="G56" s="138"/>
      <c r="H56" s="138"/>
      <c r="I56" s="139"/>
    </row>
    <row r="57" spans="6:9" x14ac:dyDescent="0.2">
      <c r="F57" s="137"/>
      <c r="G57" s="138"/>
      <c r="H57" s="138"/>
      <c r="I57" s="139"/>
    </row>
    <row r="58" spans="6:9" x14ac:dyDescent="0.2">
      <c r="F58" s="137"/>
      <c r="G58" s="138"/>
      <c r="H58" s="138"/>
      <c r="I58" s="139"/>
    </row>
    <row r="59" spans="6:9" x14ac:dyDescent="0.2">
      <c r="F59" s="137"/>
      <c r="G59" s="138"/>
      <c r="H59" s="138"/>
      <c r="I59" s="139"/>
    </row>
    <row r="60" spans="6:9" x14ac:dyDescent="0.2">
      <c r="F60" s="137"/>
      <c r="G60" s="138"/>
      <c r="H60" s="138"/>
      <c r="I60" s="139"/>
    </row>
    <row r="61" spans="6:9" x14ac:dyDescent="0.2">
      <c r="F61" s="137"/>
      <c r="G61" s="138"/>
      <c r="H61" s="138"/>
      <c r="I61" s="139"/>
    </row>
    <row r="62" spans="6:9" x14ac:dyDescent="0.2">
      <c r="F62" s="137"/>
      <c r="G62" s="138"/>
      <c r="H62" s="138"/>
      <c r="I62" s="139"/>
    </row>
    <row r="63" spans="6:9" x14ac:dyDescent="0.2">
      <c r="F63" s="137"/>
      <c r="G63" s="138"/>
      <c r="H63" s="138"/>
      <c r="I63" s="139"/>
    </row>
    <row r="64" spans="6:9" x14ac:dyDescent="0.2">
      <c r="F64" s="137"/>
      <c r="G64" s="138"/>
      <c r="H64" s="138"/>
      <c r="I64" s="139"/>
    </row>
    <row r="65" spans="6:9" x14ac:dyDescent="0.2">
      <c r="F65" s="137"/>
      <c r="G65" s="138"/>
      <c r="H65" s="138"/>
      <c r="I65" s="139"/>
    </row>
    <row r="66" spans="6:9" x14ac:dyDescent="0.2">
      <c r="F66" s="137"/>
      <c r="G66" s="138"/>
      <c r="H66" s="138"/>
      <c r="I66" s="139"/>
    </row>
    <row r="67" spans="6:9" x14ac:dyDescent="0.2">
      <c r="F67" s="137"/>
      <c r="G67" s="138"/>
      <c r="H67" s="138"/>
      <c r="I67" s="139"/>
    </row>
    <row r="68" spans="6:9" x14ac:dyDescent="0.2">
      <c r="F68" s="137"/>
      <c r="G68" s="138"/>
      <c r="H68" s="138"/>
      <c r="I68" s="139"/>
    </row>
    <row r="69" spans="6:9" x14ac:dyDescent="0.2">
      <c r="F69" s="137"/>
      <c r="G69" s="138"/>
      <c r="H69" s="138"/>
      <c r="I69" s="139"/>
    </row>
    <row r="70" spans="6:9" x14ac:dyDescent="0.2">
      <c r="F70" s="137"/>
      <c r="G70" s="138"/>
      <c r="H70" s="138"/>
      <c r="I70" s="139"/>
    </row>
    <row r="71" spans="6:9" x14ac:dyDescent="0.2">
      <c r="F71" s="137"/>
      <c r="G71" s="138"/>
      <c r="H71" s="138"/>
      <c r="I71" s="139"/>
    </row>
    <row r="72" spans="6:9" x14ac:dyDescent="0.2">
      <c r="F72" s="137"/>
      <c r="G72" s="138"/>
      <c r="H72" s="138"/>
      <c r="I72" s="139"/>
    </row>
    <row r="73" spans="6:9" x14ac:dyDescent="0.2">
      <c r="F73" s="137"/>
      <c r="G73" s="138"/>
      <c r="H73" s="138"/>
      <c r="I73" s="139"/>
    </row>
    <row r="74" spans="6:9" x14ac:dyDescent="0.2">
      <c r="F74" s="137"/>
      <c r="G74" s="138"/>
      <c r="H74" s="138"/>
      <c r="I74" s="139"/>
    </row>
    <row r="75" spans="6:9" x14ac:dyDescent="0.2">
      <c r="F75" s="137"/>
      <c r="G75" s="138"/>
      <c r="H75" s="138"/>
      <c r="I75" s="139"/>
    </row>
    <row r="76" spans="6:9" x14ac:dyDescent="0.2">
      <c r="F76" s="137"/>
      <c r="G76" s="138"/>
      <c r="H76" s="138"/>
      <c r="I76" s="139"/>
    </row>
    <row r="77" spans="6:9" x14ac:dyDescent="0.2">
      <c r="F77" s="137"/>
      <c r="G77" s="138"/>
      <c r="H77" s="138"/>
      <c r="I77" s="139"/>
    </row>
    <row r="78" spans="6:9" x14ac:dyDescent="0.2">
      <c r="F78" s="137"/>
      <c r="G78" s="138"/>
      <c r="H78" s="138"/>
      <c r="I78" s="139"/>
    </row>
    <row r="79" spans="6:9" x14ac:dyDescent="0.2">
      <c r="F79" s="137"/>
      <c r="G79" s="138"/>
      <c r="H79" s="138"/>
      <c r="I79" s="139"/>
    </row>
  </sheetData>
  <mergeCells count="4">
    <mergeCell ref="A1:B1"/>
    <mergeCell ref="A2:B2"/>
    <mergeCell ref="G2:I2"/>
    <mergeCell ref="H28:I28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47"/>
  <sheetViews>
    <sheetView showGridLines="0" showZeros="0" tabSelected="1" topLeftCell="A49" workbookViewId="0">
      <selection activeCell="C79" sqref="C79"/>
    </sheetView>
  </sheetViews>
  <sheetFormatPr defaultRowHeight="12.75" x14ac:dyDescent="0.2"/>
  <cols>
    <col min="1" max="1" width="4.42578125" style="140" customWidth="1"/>
    <col min="2" max="2" width="11.5703125" style="140" customWidth="1"/>
    <col min="3" max="3" width="40.42578125" style="140" customWidth="1"/>
    <col min="4" max="4" width="5.5703125" style="140" customWidth="1"/>
    <col min="5" max="5" width="8.5703125" style="188" customWidth="1"/>
    <col min="6" max="6" width="9.85546875" style="140" customWidth="1"/>
    <col min="7" max="7" width="13.85546875" style="140" customWidth="1"/>
    <col min="8" max="11" width="9.140625" style="140"/>
    <col min="12" max="12" width="75.42578125" style="140" customWidth="1"/>
    <col min="13" max="13" width="45.28515625" style="140" customWidth="1"/>
    <col min="14" max="16384" width="9.140625" style="140"/>
  </cols>
  <sheetData>
    <row r="1" spans="1:104" ht="15.75" x14ac:dyDescent="0.25">
      <c r="A1" s="259" t="s">
        <v>239</v>
      </c>
      <c r="B1" s="259"/>
      <c r="C1" s="259"/>
      <c r="D1" s="259"/>
      <c r="E1" s="259"/>
      <c r="F1" s="259"/>
      <c r="G1" s="259"/>
    </row>
    <row r="2" spans="1:104" ht="14.25" customHeight="1" thickBot="1" x14ac:dyDescent="0.25">
      <c r="A2" s="141"/>
      <c r="B2" s="142"/>
      <c r="C2" s="143"/>
      <c r="D2" s="143"/>
      <c r="E2" s="144"/>
      <c r="F2" s="143"/>
      <c r="G2" s="143"/>
    </row>
    <row r="3" spans="1:104" ht="13.5" thickTop="1" x14ac:dyDescent="0.2">
      <c r="A3" s="248" t="s">
        <v>48</v>
      </c>
      <c r="B3" s="249"/>
      <c r="C3" s="91" t="str">
        <f>CONCATENATE(cislostavby," ",nazevstavby)</f>
        <v xml:space="preserve"> VOŠZ a SZŠ Praha 1, Alšovo nábřeží 6</v>
      </c>
      <c r="D3" s="145"/>
      <c r="E3" s="146" t="s">
        <v>64</v>
      </c>
      <c r="F3" s="147" t="str">
        <f>Rekapitulace!H1</f>
        <v xml:space="preserve"> projektanta</v>
      </c>
      <c r="G3" s="148"/>
    </row>
    <row r="4" spans="1:104" ht="13.5" thickBot="1" x14ac:dyDescent="0.25">
      <c r="A4" s="260" t="s">
        <v>50</v>
      </c>
      <c r="B4" s="251"/>
      <c r="C4" s="97" t="str">
        <f>CONCATENATE(cisloobjektu," ",nazevobjektu)</f>
        <v>SO 02 Adaptace kabinetu 25</v>
      </c>
      <c r="D4" s="149"/>
      <c r="E4" s="261" t="str">
        <f>Rekapitulace!G2</f>
        <v xml:space="preserve">  výkaz výměr</v>
      </c>
      <c r="F4" s="262"/>
      <c r="G4" s="263"/>
    </row>
    <row r="5" spans="1:104" ht="13.5" thickTop="1" x14ac:dyDescent="0.2">
      <c r="A5" s="150"/>
      <c r="B5" s="141"/>
      <c r="C5" s="141"/>
      <c r="D5" s="141"/>
      <c r="E5" s="151"/>
      <c r="F5" s="141"/>
      <c r="G5" s="152"/>
    </row>
    <row r="6" spans="1:104" x14ac:dyDescent="0.2">
      <c r="A6" s="153" t="s">
        <v>65</v>
      </c>
      <c r="B6" s="154" t="s">
        <v>66</v>
      </c>
      <c r="C6" s="154" t="s">
        <v>67</v>
      </c>
      <c r="D6" s="154" t="s">
        <v>68</v>
      </c>
      <c r="E6" s="155" t="s">
        <v>69</v>
      </c>
      <c r="F6" s="154" t="s">
        <v>70</v>
      </c>
      <c r="G6" s="156" t="s">
        <v>71</v>
      </c>
    </row>
    <row r="7" spans="1:104" x14ac:dyDescent="0.2">
      <c r="A7" s="157" t="s">
        <v>72</v>
      </c>
      <c r="B7" s="158" t="s">
        <v>75</v>
      </c>
      <c r="C7" s="159" t="s">
        <v>76</v>
      </c>
      <c r="D7" s="160"/>
      <c r="E7" s="161"/>
      <c r="F7" s="161"/>
      <c r="G7" s="162"/>
      <c r="H7" s="163"/>
      <c r="I7" s="163"/>
      <c r="O7" s="164">
        <v>1</v>
      </c>
    </row>
    <row r="8" spans="1:104" ht="22.5" x14ac:dyDescent="0.2">
      <c r="A8" s="165">
        <v>1</v>
      </c>
      <c r="B8" s="166" t="s">
        <v>77</v>
      </c>
      <c r="C8" s="167" t="s">
        <v>78</v>
      </c>
      <c r="D8" s="168" t="s">
        <v>79</v>
      </c>
      <c r="E8" s="169">
        <v>20</v>
      </c>
      <c r="F8" s="169"/>
      <c r="G8" s="170">
        <f>E8*F8</f>
        <v>0</v>
      </c>
      <c r="O8" s="164">
        <v>2</v>
      </c>
      <c r="AA8" s="140">
        <v>1</v>
      </c>
      <c r="AB8" s="140">
        <v>1</v>
      </c>
      <c r="AC8" s="140">
        <v>1</v>
      </c>
      <c r="AZ8" s="140">
        <v>1</v>
      </c>
      <c r="BA8" s="140">
        <f>IF(AZ8=1,G8,0)</f>
        <v>0</v>
      </c>
      <c r="BB8" s="140">
        <f>IF(AZ8=2,G8,0)</f>
        <v>0</v>
      </c>
      <c r="BC8" s="140">
        <f>IF(AZ8=3,G8,0)</f>
        <v>0</v>
      </c>
      <c r="BD8" s="140">
        <f>IF(AZ8=4,G8,0)</f>
        <v>0</v>
      </c>
      <c r="BE8" s="140">
        <f>IF(AZ8=5,G8,0)</f>
        <v>0</v>
      </c>
      <c r="CA8" s="171">
        <v>1</v>
      </c>
      <c r="CB8" s="171">
        <v>1</v>
      </c>
      <c r="CZ8" s="140">
        <v>7.6800000000000002E-3</v>
      </c>
    </row>
    <row r="9" spans="1:104" x14ac:dyDescent="0.2">
      <c r="A9" s="165">
        <v>2</v>
      </c>
      <c r="B9" s="166" t="s">
        <v>80</v>
      </c>
      <c r="C9" s="167" t="s">
        <v>81</v>
      </c>
      <c r="D9" s="168" t="s">
        <v>82</v>
      </c>
      <c r="E9" s="169">
        <v>70</v>
      </c>
      <c r="F9" s="169"/>
      <c r="G9" s="170">
        <f>E9*F9</f>
        <v>0</v>
      </c>
      <c r="O9" s="164">
        <v>2</v>
      </c>
      <c r="AA9" s="140">
        <v>1</v>
      </c>
      <c r="AB9" s="140">
        <v>1</v>
      </c>
      <c r="AC9" s="140">
        <v>1</v>
      </c>
      <c r="AZ9" s="140">
        <v>1</v>
      </c>
      <c r="BA9" s="140">
        <f>IF(AZ9=1,G9,0)</f>
        <v>0</v>
      </c>
      <c r="BB9" s="140">
        <f>IF(AZ9=2,G9,0)</f>
        <v>0</v>
      </c>
      <c r="BC9" s="140">
        <f>IF(AZ9=3,G9,0)</f>
        <v>0</v>
      </c>
      <c r="BD9" s="140">
        <f>IF(AZ9=4,G9,0)</f>
        <v>0</v>
      </c>
      <c r="BE9" s="140">
        <f>IF(AZ9=5,G9,0)</f>
        <v>0</v>
      </c>
      <c r="CA9" s="171">
        <v>1</v>
      </c>
      <c r="CB9" s="171">
        <v>1</v>
      </c>
      <c r="CZ9" s="140">
        <v>1.7330000000000002E-2</v>
      </c>
    </row>
    <row r="10" spans="1:104" ht="22.5" x14ac:dyDescent="0.2">
      <c r="A10" s="165">
        <v>3</v>
      </c>
      <c r="B10" s="166" t="s">
        <v>83</v>
      </c>
      <c r="C10" s="167" t="s">
        <v>227</v>
      </c>
      <c r="D10" s="168" t="s">
        <v>79</v>
      </c>
      <c r="E10" s="169">
        <v>270</v>
      </c>
      <c r="F10" s="169"/>
      <c r="G10" s="170">
        <f>E10*F10</f>
        <v>0</v>
      </c>
      <c r="O10" s="164">
        <v>2</v>
      </c>
      <c r="AA10" s="140">
        <v>1</v>
      </c>
      <c r="AB10" s="140">
        <v>1</v>
      </c>
      <c r="AC10" s="140">
        <v>1</v>
      </c>
      <c r="AZ10" s="140">
        <v>1</v>
      </c>
      <c r="BA10" s="140">
        <f>IF(AZ10=1,G10,0)</f>
        <v>0</v>
      </c>
      <c r="BB10" s="140">
        <f>IF(AZ10=2,G10,0)</f>
        <v>0</v>
      </c>
      <c r="BC10" s="140">
        <f>IF(AZ10=3,G10,0)</f>
        <v>0</v>
      </c>
      <c r="BD10" s="140">
        <f>IF(AZ10=4,G10,0)</f>
        <v>0</v>
      </c>
      <c r="BE10" s="140">
        <f>IF(AZ10=5,G10,0)</f>
        <v>0</v>
      </c>
      <c r="CA10" s="171">
        <v>1</v>
      </c>
      <c r="CB10" s="171">
        <v>1</v>
      </c>
      <c r="CZ10" s="140">
        <v>9.3000000000000005E-4</v>
      </c>
    </row>
    <row r="11" spans="1:104" ht="22.5" x14ac:dyDescent="0.2">
      <c r="A11" s="165">
        <v>4</v>
      </c>
      <c r="B11" s="166" t="s">
        <v>84</v>
      </c>
      <c r="C11" s="167" t="s">
        <v>85</v>
      </c>
      <c r="D11" s="168" t="s">
        <v>79</v>
      </c>
      <c r="E11" s="169">
        <v>30</v>
      </c>
      <c r="F11" s="169"/>
      <c r="G11" s="170">
        <f>E11*F11</f>
        <v>0</v>
      </c>
      <c r="O11" s="164">
        <v>2</v>
      </c>
      <c r="AA11" s="140">
        <v>1</v>
      </c>
      <c r="AB11" s="140">
        <v>1</v>
      </c>
      <c r="AC11" s="140">
        <v>1</v>
      </c>
      <c r="AZ11" s="140">
        <v>1</v>
      </c>
      <c r="BA11" s="140">
        <f>IF(AZ11=1,G11,0)</f>
        <v>0</v>
      </c>
      <c r="BB11" s="140">
        <f>IF(AZ11=2,G11,0)</f>
        <v>0</v>
      </c>
      <c r="BC11" s="140">
        <f>IF(AZ11=3,G11,0)</f>
        <v>0</v>
      </c>
      <c r="BD11" s="140">
        <f>IF(AZ11=4,G11,0)</f>
        <v>0</v>
      </c>
      <c r="BE11" s="140">
        <f>IF(AZ11=5,G11,0)</f>
        <v>0</v>
      </c>
      <c r="CA11" s="171">
        <v>1</v>
      </c>
      <c r="CB11" s="171">
        <v>1</v>
      </c>
      <c r="CZ11" s="140">
        <v>6.5799999999999999E-3</v>
      </c>
    </row>
    <row r="12" spans="1:104" x14ac:dyDescent="0.2">
      <c r="A12" s="172"/>
      <c r="B12" s="174"/>
      <c r="C12" s="257" t="s">
        <v>86</v>
      </c>
      <c r="D12" s="258"/>
      <c r="E12" s="175">
        <v>30</v>
      </c>
      <c r="F12" s="176"/>
      <c r="G12" s="177"/>
      <c r="M12" s="173" t="s">
        <v>86</v>
      </c>
      <c r="O12" s="164"/>
    </row>
    <row r="13" spans="1:104" ht="22.5" x14ac:dyDescent="0.2">
      <c r="A13" s="165">
        <v>5</v>
      </c>
      <c r="B13" s="166" t="s">
        <v>87</v>
      </c>
      <c r="C13" s="167" t="s">
        <v>226</v>
      </c>
      <c r="D13" s="168" t="s">
        <v>79</v>
      </c>
      <c r="E13" s="169">
        <v>2</v>
      </c>
      <c r="F13" s="169"/>
      <c r="G13" s="170">
        <f>E13*F13</f>
        <v>0</v>
      </c>
      <c r="O13" s="164">
        <v>2</v>
      </c>
      <c r="AA13" s="140">
        <v>1</v>
      </c>
      <c r="AB13" s="140">
        <v>1</v>
      </c>
      <c r="AC13" s="140">
        <v>1</v>
      </c>
      <c r="AZ13" s="140">
        <v>1</v>
      </c>
      <c r="BA13" s="140">
        <f>IF(AZ13=1,G13,0)</f>
        <v>0</v>
      </c>
      <c r="BB13" s="140">
        <f>IF(AZ13=2,G13,0)</f>
        <v>0</v>
      </c>
      <c r="BC13" s="140">
        <f>IF(AZ13=3,G13,0)</f>
        <v>0</v>
      </c>
      <c r="BD13" s="140">
        <f>IF(AZ13=4,G13,0)</f>
        <v>0</v>
      </c>
      <c r="BE13" s="140">
        <f>IF(AZ13=5,G13,0)</f>
        <v>0</v>
      </c>
      <c r="CA13" s="171">
        <v>1</v>
      </c>
      <c r="CB13" s="171">
        <v>1</v>
      </c>
      <c r="CZ13" s="140">
        <v>2.7980000000000001E-2</v>
      </c>
    </row>
    <row r="14" spans="1:104" x14ac:dyDescent="0.2">
      <c r="A14" s="178"/>
      <c r="B14" s="179" t="s">
        <v>74</v>
      </c>
      <c r="C14" s="180" t="str">
        <f>CONCATENATE(B7," ",C7)</f>
        <v>61 Upravy povrchů vnitřní</v>
      </c>
      <c r="D14" s="181"/>
      <c r="E14" s="182"/>
      <c r="F14" s="183"/>
      <c r="G14" s="184">
        <f>SUM(G7:G13)</f>
        <v>0</v>
      </c>
      <c r="O14" s="164">
        <v>4</v>
      </c>
      <c r="BA14" s="185">
        <f>SUM(BA7:BA13)</f>
        <v>0</v>
      </c>
      <c r="BB14" s="185">
        <f>SUM(BB7:BB13)</f>
        <v>0</v>
      </c>
      <c r="BC14" s="185">
        <f>SUM(BC7:BC13)</f>
        <v>0</v>
      </c>
      <c r="BD14" s="185">
        <f>SUM(BD7:BD13)</f>
        <v>0</v>
      </c>
      <c r="BE14" s="185">
        <f>SUM(BE7:BE13)</f>
        <v>0</v>
      </c>
    </row>
    <row r="15" spans="1:104" x14ac:dyDescent="0.2">
      <c r="A15" s="157" t="s">
        <v>72</v>
      </c>
      <c r="B15" s="158" t="s">
        <v>88</v>
      </c>
      <c r="C15" s="159" t="s">
        <v>237</v>
      </c>
      <c r="D15" s="160"/>
      <c r="E15" s="161"/>
      <c r="F15" s="161"/>
      <c r="G15" s="162"/>
      <c r="H15" s="163"/>
      <c r="I15" s="163"/>
      <c r="O15" s="164">
        <v>1</v>
      </c>
    </row>
    <row r="16" spans="1:104" x14ac:dyDescent="0.2">
      <c r="A16" s="165">
        <v>6</v>
      </c>
      <c r="B16" s="166" t="s">
        <v>89</v>
      </c>
      <c r="C16" s="167" t="s">
        <v>90</v>
      </c>
      <c r="D16" s="168" t="s">
        <v>79</v>
      </c>
      <c r="E16" s="169">
        <v>20</v>
      </c>
      <c r="F16" s="169"/>
      <c r="G16" s="170">
        <f>E16*F16</f>
        <v>0</v>
      </c>
      <c r="O16" s="164">
        <v>2</v>
      </c>
      <c r="AA16" s="140">
        <v>1</v>
      </c>
      <c r="AB16" s="140">
        <v>1</v>
      </c>
      <c r="AC16" s="140">
        <v>1</v>
      </c>
      <c r="AZ16" s="140">
        <v>1</v>
      </c>
      <c r="BA16" s="140">
        <f>IF(AZ16=1,G16,0)</f>
        <v>0</v>
      </c>
      <c r="BB16" s="140">
        <f>IF(AZ16=2,G16,0)</f>
        <v>0</v>
      </c>
      <c r="BC16" s="140">
        <f>IF(AZ16=3,G16,0)</f>
        <v>0</v>
      </c>
      <c r="BD16" s="140">
        <f>IF(AZ16=4,G16,0)</f>
        <v>0</v>
      </c>
      <c r="BE16" s="140">
        <f>IF(AZ16=5,G16,0)</f>
        <v>0</v>
      </c>
      <c r="CA16" s="171">
        <v>1</v>
      </c>
      <c r="CB16" s="171">
        <v>1</v>
      </c>
      <c r="CZ16" s="140">
        <v>1.58E-3</v>
      </c>
    </row>
    <row r="17" spans="1:104" x14ac:dyDescent="0.2">
      <c r="A17" s="178"/>
      <c r="B17" s="179" t="s">
        <v>74</v>
      </c>
      <c r="C17" s="180" t="str">
        <f>CONCATENATE(B15," ",C15)</f>
        <v xml:space="preserve">94 Lešení </v>
      </c>
      <c r="D17" s="181"/>
      <c r="E17" s="182"/>
      <c r="F17" s="183"/>
      <c r="G17" s="184">
        <f>SUM(G15:G16)</f>
        <v>0</v>
      </c>
      <c r="O17" s="164">
        <v>4</v>
      </c>
      <c r="BA17" s="185">
        <f>SUM(BA15:BA16)</f>
        <v>0</v>
      </c>
      <c r="BB17" s="185">
        <f>SUM(BB15:BB16)</f>
        <v>0</v>
      </c>
      <c r="BC17" s="185">
        <f>SUM(BC15:BC16)</f>
        <v>0</v>
      </c>
      <c r="BD17" s="185">
        <f>SUM(BD15:BD16)</f>
        <v>0</v>
      </c>
      <c r="BE17" s="185">
        <f>SUM(BE15:BE16)</f>
        <v>0</v>
      </c>
    </row>
    <row r="18" spans="1:104" x14ac:dyDescent="0.2">
      <c r="A18" s="157" t="s">
        <v>72</v>
      </c>
      <c r="B18" s="158" t="s">
        <v>91</v>
      </c>
      <c r="C18" s="159" t="s">
        <v>92</v>
      </c>
      <c r="D18" s="160"/>
      <c r="E18" s="161"/>
      <c r="F18" s="161"/>
      <c r="G18" s="162"/>
      <c r="H18" s="163"/>
      <c r="I18" s="163"/>
      <c r="O18" s="164">
        <v>1</v>
      </c>
    </row>
    <row r="19" spans="1:104" x14ac:dyDescent="0.2">
      <c r="A19" s="165">
        <v>7</v>
      </c>
      <c r="B19" s="166" t="s">
        <v>93</v>
      </c>
      <c r="C19" s="167" t="s">
        <v>94</v>
      </c>
      <c r="D19" s="168" t="s">
        <v>79</v>
      </c>
      <c r="E19" s="169">
        <v>30</v>
      </c>
      <c r="F19" s="169"/>
      <c r="G19" s="170">
        <f>E19*F19</f>
        <v>0</v>
      </c>
      <c r="O19" s="164">
        <v>2</v>
      </c>
      <c r="AA19" s="140">
        <v>1</v>
      </c>
      <c r="AB19" s="140">
        <v>1</v>
      </c>
      <c r="AC19" s="140">
        <v>1</v>
      </c>
      <c r="AZ19" s="140">
        <v>1</v>
      </c>
      <c r="BA19" s="140">
        <f>IF(AZ19=1,G19,0)</f>
        <v>0</v>
      </c>
      <c r="BB19" s="140">
        <f>IF(AZ19=2,G19,0)</f>
        <v>0</v>
      </c>
      <c r="BC19" s="140">
        <f>IF(AZ19=3,G19,0)</f>
        <v>0</v>
      </c>
      <c r="BD19" s="140">
        <f>IF(AZ19=4,G19,0)</f>
        <v>0</v>
      </c>
      <c r="BE19" s="140">
        <f>IF(AZ19=5,G19,0)</f>
        <v>0</v>
      </c>
      <c r="CA19" s="171">
        <v>1</v>
      </c>
      <c r="CB19" s="171">
        <v>1</v>
      </c>
      <c r="CZ19" s="140">
        <v>2.0500000000000002E-3</v>
      </c>
    </row>
    <row r="20" spans="1:104" ht="22.5" x14ac:dyDescent="0.2">
      <c r="A20" s="165">
        <v>8</v>
      </c>
      <c r="B20" s="166" t="s">
        <v>98</v>
      </c>
      <c r="C20" s="167" t="s">
        <v>99</v>
      </c>
      <c r="D20" s="168" t="s">
        <v>79</v>
      </c>
      <c r="E20" s="169">
        <v>40</v>
      </c>
      <c r="F20" s="169"/>
      <c r="G20" s="170">
        <f>E20*F20</f>
        <v>0</v>
      </c>
      <c r="O20" s="164">
        <v>2</v>
      </c>
      <c r="AA20" s="140">
        <v>1</v>
      </c>
      <c r="AB20" s="140">
        <v>1</v>
      </c>
      <c r="AC20" s="140">
        <v>1</v>
      </c>
      <c r="AZ20" s="140">
        <v>1</v>
      </c>
      <c r="BA20" s="140">
        <f>IF(AZ20=1,G20,0)</f>
        <v>0</v>
      </c>
      <c r="BB20" s="140">
        <f>IF(AZ20=2,G20,0)</f>
        <v>0</v>
      </c>
      <c r="BC20" s="140">
        <f>IF(AZ20=3,G20,0)</f>
        <v>0</v>
      </c>
      <c r="BD20" s="140">
        <f>IF(AZ20=4,G20,0)</f>
        <v>0</v>
      </c>
      <c r="BE20" s="140">
        <f>IF(AZ20=5,G20,0)</f>
        <v>0</v>
      </c>
      <c r="CA20" s="171">
        <v>1</v>
      </c>
      <c r="CB20" s="171">
        <v>1</v>
      </c>
      <c r="CZ20" s="140">
        <v>0</v>
      </c>
    </row>
    <row r="21" spans="1:104" x14ac:dyDescent="0.2">
      <c r="A21" s="172"/>
      <c r="B21" s="174"/>
      <c r="C21" s="257"/>
      <c r="D21" s="258"/>
      <c r="E21" s="175"/>
      <c r="F21" s="176"/>
      <c r="G21" s="177"/>
      <c r="M21" s="173" t="s">
        <v>97</v>
      </c>
      <c r="O21" s="164"/>
    </row>
    <row r="22" spans="1:104" x14ac:dyDescent="0.2">
      <c r="A22" s="165">
        <v>9</v>
      </c>
      <c r="B22" s="166" t="s">
        <v>100</v>
      </c>
      <c r="C22" s="167"/>
      <c r="D22" s="168"/>
      <c r="E22" s="169"/>
      <c r="F22" s="169"/>
      <c r="G22" s="170">
        <f>E22*F22</f>
        <v>0</v>
      </c>
      <c r="O22" s="164">
        <v>2</v>
      </c>
      <c r="AA22" s="140">
        <v>12</v>
      </c>
      <c r="AB22" s="140">
        <v>0</v>
      </c>
      <c r="AC22" s="140">
        <v>1</v>
      </c>
      <c r="AZ22" s="140">
        <v>1</v>
      </c>
      <c r="BA22" s="140">
        <f>IF(AZ22=1,G22,0)</f>
        <v>0</v>
      </c>
      <c r="BB22" s="140">
        <f>IF(AZ22=2,G22,0)</f>
        <v>0</v>
      </c>
      <c r="BC22" s="140">
        <f>IF(AZ22=3,G22,0)</f>
        <v>0</v>
      </c>
      <c r="BD22" s="140">
        <f>IF(AZ22=4,G22,0)</f>
        <v>0</v>
      </c>
      <c r="BE22" s="140">
        <f>IF(AZ22=5,G22,0)</f>
        <v>0</v>
      </c>
      <c r="CA22" s="171">
        <v>12</v>
      </c>
      <c r="CB22" s="171">
        <v>0</v>
      </c>
      <c r="CZ22" s="140">
        <v>0</v>
      </c>
    </row>
    <row r="23" spans="1:104" x14ac:dyDescent="0.2">
      <c r="A23" s="165">
        <v>10</v>
      </c>
      <c r="B23" s="166" t="s">
        <v>101</v>
      </c>
      <c r="C23" s="167" t="s">
        <v>5</v>
      </c>
      <c r="D23" s="168"/>
      <c r="E23" s="169">
        <v>0</v>
      </c>
      <c r="F23" s="169"/>
      <c r="G23" s="170">
        <f>E23*F23</f>
        <v>0</v>
      </c>
      <c r="O23" s="164">
        <v>2</v>
      </c>
      <c r="AA23" s="140">
        <v>12</v>
      </c>
      <c r="AB23" s="140">
        <v>0</v>
      </c>
      <c r="AC23" s="140">
        <v>21</v>
      </c>
      <c r="AZ23" s="140">
        <v>1</v>
      </c>
      <c r="BA23" s="140">
        <f>IF(AZ23=1,G23,0)</f>
        <v>0</v>
      </c>
      <c r="BB23" s="140">
        <f>IF(AZ23=2,G23,0)</f>
        <v>0</v>
      </c>
      <c r="BC23" s="140">
        <f>IF(AZ23=3,G23,0)</f>
        <v>0</v>
      </c>
      <c r="BD23" s="140">
        <f>IF(AZ23=4,G23,0)</f>
        <v>0</v>
      </c>
      <c r="BE23" s="140">
        <f>IF(AZ23=5,G23,0)</f>
        <v>0</v>
      </c>
      <c r="CA23" s="171">
        <v>12</v>
      </c>
      <c r="CB23" s="171">
        <v>0</v>
      </c>
      <c r="CZ23" s="140">
        <v>0</v>
      </c>
    </row>
    <row r="24" spans="1:104" x14ac:dyDescent="0.2">
      <c r="A24" s="165">
        <v>11</v>
      </c>
      <c r="B24" s="166" t="s">
        <v>228</v>
      </c>
      <c r="C24" s="167" t="s">
        <v>5</v>
      </c>
      <c r="D24" s="168"/>
      <c r="E24" s="169">
        <v>0</v>
      </c>
      <c r="F24" s="169"/>
      <c r="G24" s="170">
        <f>E24*F24</f>
        <v>0</v>
      </c>
      <c r="O24" s="164">
        <v>2</v>
      </c>
      <c r="AA24" s="140">
        <v>12</v>
      </c>
      <c r="AB24" s="140">
        <v>0</v>
      </c>
      <c r="AC24" s="140">
        <v>22</v>
      </c>
      <c r="AZ24" s="140">
        <v>1</v>
      </c>
      <c r="BA24" s="140">
        <f>IF(AZ24=1,G24,0)</f>
        <v>0</v>
      </c>
      <c r="BB24" s="140">
        <f>IF(AZ24=2,G24,0)</f>
        <v>0</v>
      </c>
      <c r="BC24" s="140">
        <f>IF(AZ24=3,G24,0)</f>
        <v>0</v>
      </c>
      <c r="BD24" s="140">
        <f>IF(AZ24=4,G24,0)</f>
        <v>0</v>
      </c>
      <c r="BE24" s="140">
        <f>IF(AZ24=5,G24,0)</f>
        <v>0</v>
      </c>
      <c r="CA24" s="171">
        <v>12</v>
      </c>
      <c r="CB24" s="171">
        <v>0</v>
      </c>
      <c r="CZ24" s="140">
        <v>0</v>
      </c>
    </row>
    <row r="25" spans="1:104" x14ac:dyDescent="0.2">
      <c r="A25" s="178"/>
      <c r="B25" s="179" t="s">
        <v>74</v>
      </c>
      <c r="C25" s="180" t="str">
        <f>CONCATENATE(B18," ",C18)</f>
        <v>95 Dokončovací konstrukce na pozemních stavbách</v>
      </c>
      <c r="D25" s="181"/>
      <c r="E25" s="182"/>
      <c r="F25" s="183"/>
      <c r="G25" s="184">
        <f>SUM(G18:G24)</f>
        <v>0</v>
      </c>
      <c r="O25" s="164">
        <v>4</v>
      </c>
      <c r="BA25" s="185">
        <f>SUM(BA18:BA24)</f>
        <v>0</v>
      </c>
      <c r="BB25" s="185">
        <f>SUM(BB18:BB24)</f>
        <v>0</v>
      </c>
      <c r="BC25" s="185">
        <f>SUM(BC18:BC24)</f>
        <v>0</v>
      </c>
      <c r="BD25" s="185">
        <f>SUM(BD18:BD24)</f>
        <v>0</v>
      </c>
      <c r="BE25" s="185">
        <f>SUM(BE18:BE24)</f>
        <v>0</v>
      </c>
    </row>
    <row r="26" spans="1:104" x14ac:dyDescent="0.2">
      <c r="A26" s="157" t="s">
        <v>72</v>
      </c>
      <c r="B26" s="158" t="s">
        <v>102</v>
      </c>
      <c r="C26" s="159" t="s">
        <v>103</v>
      </c>
      <c r="D26" s="160"/>
      <c r="E26" s="161"/>
      <c r="F26" s="161"/>
      <c r="G26" s="162"/>
      <c r="H26" s="163"/>
      <c r="I26" s="163"/>
      <c r="O26" s="164">
        <v>1</v>
      </c>
    </row>
    <row r="27" spans="1:104" ht="22.5" x14ac:dyDescent="0.2">
      <c r="A27" s="165">
        <v>12</v>
      </c>
      <c r="B27" s="166" t="s">
        <v>104</v>
      </c>
      <c r="C27" s="167" t="s">
        <v>105</v>
      </c>
      <c r="D27" s="168" t="s">
        <v>82</v>
      </c>
      <c r="E27" s="169">
        <v>50</v>
      </c>
      <c r="F27" s="169"/>
      <c r="G27" s="170">
        <f>E27*F27</f>
        <v>0</v>
      </c>
      <c r="O27" s="164">
        <v>2</v>
      </c>
      <c r="AA27" s="140">
        <v>1</v>
      </c>
      <c r="AB27" s="140">
        <v>0</v>
      </c>
      <c r="AC27" s="140">
        <v>0</v>
      </c>
      <c r="AZ27" s="140">
        <v>1</v>
      </c>
      <c r="BA27" s="140">
        <f>IF(AZ27=1,G27,0)</f>
        <v>0</v>
      </c>
      <c r="BB27" s="140">
        <f>IF(AZ27=2,G27,0)</f>
        <v>0</v>
      </c>
      <c r="BC27" s="140">
        <f>IF(AZ27=3,G27,0)</f>
        <v>0</v>
      </c>
      <c r="BD27" s="140">
        <f>IF(AZ27=4,G27,0)</f>
        <v>0</v>
      </c>
      <c r="BE27" s="140">
        <f>IF(AZ27=5,G27,0)</f>
        <v>0</v>
      </c>
      <c r="CA27" s="171">
        <v>1</v>
      </c>
      <c r="CB27" s="171">
        <v>0</v>
      </c>
      <c r="CZ27" s="140">
        <v>0</v>
      </c>
    </row>
    <row r="28" spans="1:104" x14ac:dyDescent="0.2">
      <c r="A28" s="172"/>
      <c r="B28" s="174"/>
      <c r="C28" s="257" t="s">
        <v>106</v>
      </c>
      <c r="D28" s="258"/>
      <c r="E28" s="175">
        <v>50</v>
      </c>
      <c r="F28" s="176"/>
      <c r="G28" s="177"/>
      <c r="M28" s="173" t="s">
        <v>106</v>
      </c>
      <c r="O28" s="164"/>
    </row>
    <row r="29" spans="1:104" x14ac:dyDescent="0.2">
      <c r="A29" s="165">
        <v>13</v>
      </c>
      <c r="B29" s="166" t="s">
        <v>107</v>
      </c>
      <c r="C29" s="167" t="s">
        <v>108</v>
      </c>
      <c r="D29" s="168" t="s">
        <v>82</v>
      </c>
      <c r="E29" s="169">
        <v>25</v>
      </c>
      <c r="F29" s="169"/>
      <c r="G29" s="170">
        <f t="shared" ref="G29:G39" si="0">E29*F29</f>
        <v>0</v>
      </c>
      <c r="O29" s="164">
        <v>2</v>
      </c>
      <c r="AA29" s="140">
        <v>1</v>
      </c>
      <c r="AB29" s="140">
        <v>1</v>
      </c>
      <c r="AC29" s="140">
        <v>1</v>
      </c>
      <c r="AZ29" s="140">
        <v>1</v>
      </c>
      <c r="BA29" s="140">
        <f t="shared" ref="BA29:BA39" si="1">IF(AZ29=1,G29,0)</f>
        <v>0</v>
      </c>
      <c r="BB29" s="140">
        <f t="shared" ref="BB29:BB39" si="2">IF(AZ29=2,G29,0)</f>
        <v>0</v>
      </c>
      <c r="BC29" s="140">
        <f t="shared" ref="BC29:BC39" si="3">IF(AZ29=3,G29,0)</f>
        <v>0</v>
      </c>
      <c r="BD29" s="140">
        <f t="shared" ref="BD29:BD39" si="4">IF(AZ29=4,G29,0)</f>
        <v>0</v>
      </c>
      <c r="BE29" s="140">
        <f t="shared" ref="BE29:BE39" si="5">IF(AZ29=5,G29,0)</f>
        <v>0</v>
      </c>
      <c r="CA29" s="171">
        <v>1</v>
      </c>
      <c r="CB29" s="171">
        <v>1</v>
      </c>
      <c r="CZ29" s="140">
        <v>0</v>
      </c>
    </row>
    <row r="30" spans="1:104" ht="22.5" x14ac:dyDescent="0.2">
      <c r="A30" s="165">
        <v>14</v>
      </c>
      <c r="B30" s="166" t="s">
        <v>109</v>
      </c>
      <c r="C30" s="167" t="s">
        <v>110</v>
      </c>
      <c r="D30" s="168" t="s">
        <v>82</v>
      </c>
      <c r="E30" s="169">
        <v>20</v>
      </c>
      <c r="F30" s="169"/>
      <c r="G30" s="170">
        <f t="shared" si="0"/>
        <v>0</v>
      </c>
      <c r="O30" s="164">
        <v>2</v>
      </c>
      <c r="AA30" s="140">
        <v>1</v>
      </c>
      <c r="AB30" s="140">
        <v>1</v>
      </c>
      <c r="AC30" s="140">
        <v>1</v>
      </c>
      <c r="AZ30" s="140">
        <v>1</v>
      </c>
      <c r="BA30" s="140">
        <f t="shared" si="1"/>
        <v>0</v>
      </c>
      <c r="BB30" s="140">
        <f t="shared" si="2"/>
        <v>0</v>
      </c>
      <c r="BC30" s="140">
        <f t="shared" si="3"/>
        <v>0</v>
      </c>
      <c r="BD30" s="140">
        <f t="shared" si="4"/>
        <v>0</v>
      </c>
      <c r="BE30" s="140">
        <f t="shared" si="5"/>
        <v>0</v>
      </c>
      <c r="CA30" s="171">
        <v>1</v>
      </c>
      <c r="CB30" s="171">
        <v>1</v>
      </c>
      <c r="CZ30" s="140">
        <v>4.8999999999999998E-4</v>
      </c>
    </row>
    <row r="31" spans="1:104" x14ac:dyDescent="0.2">
      <c r="A31" s="165">
        <v>15</v>
      </c>
      <c r="B31" s="166" t="s">
        <v>111</v>
      </c>
      <c r="C31" s="167" t="s">
        <v>112</v>
      </c>
      <c r="D31" s="168" t="s">
        <v>82</v>
      </c>
      <c r="E31" s="169">
        <v>20</v>
      </c>
      <c r="F31" s="169"/>
      <c r="G31" s="170">
        <f t="shared" si="0"/>
        <v>0</v>
      </c>
      <c r="O31" s="164">
        <v>2</v>
      </c>
      <c r="AA31" s="140">
        <v>1</v>
      </c>
      <c r="AB31" s="140">
        <v>0</v>
      </c>
      <c r="AC31" s="140">
        <v>0</v>
      </c>
      <c r="AZ31" s="140">
        <v>1</v>
      </c>
      <c r="BA31" s="140">
        <f t="shared" si="1"/>
        <v>0</v>
      </c>
      <c r="BB31" s="140">
        <f t="shared" si="2"/>
        <v>0</v>
      </c>
      <c r="BC31" s="140">
        <f t="shared" si="3"/>
        <v>0</v>
      </c>
      <c r="BD31" s="140">
        <f t="shared" si="4"/>
        <v>0</v>
      </c>
      <c r="BE31" s="140">
        <f t="shared" si="5"/>
        <v>0</v>
      </c>
      <c r="CA31" s="171">
        <v>1</v>
      </c>
      <c r="CB31" s="171">
        <v>0</v>
      </c>
      <c r="CZ31" s="140">
        <v>0</v>
      </c>
    </row>
    <row r="32" spans="1:104" x14ac:dyDescent="0.2">
      <c r="A32" s="165">
        <v>16</v>
      </c>
      <c r="B32" s="166" t="s">
        <v>113</v>
      </c>
      <c r="C32" s="167" t="s">
        <v>114</v>
      </c>
      <c r="D32" s="168" t="s">
        <v>115</v>
      </c>
      <c r="E32" s="169">
        <v>1.5780000000000001</v>
      </c>
      <c r="F32" s="169"/>
      <c r="G32" s="170">
        <f t="shared" si="0"/>
        <v>0</v>
      </c>
      <c r="O32" s="164">
        <v>2</v>
      </c>
      <c r="AA32" s="140">
        <v>8</v>
      </c>
      <c r="AB32" s="140">
        <v>1</v>
      </c>
      <c r="AC32" s="140">
        <v>3</v>
      </c>
      <c r="AZ32" s="140">
        <v>1</v>
      </c>
      <c r="BA32" s="140">
        <f t="shared" si="1"/>
        <v>0</v>
      </c>
      <c r="BB32" s="140">
        <f t="shared" si="2"/>
        <v>0</v>
      </c>
      <c r="BC32" s="140">
        <f t="shared" si="3"/>
        <v>0</v>
      </c>
      <c r="BD32" s="140">
        <f t="shared" si="4"/>
        <v>0</v>
      </c>
      <c r="BE32" s="140">
        <f t="shared" si="5"/>
        <v>0</v>
      </c>
      <c r="CA32" s="171">
        <v>8</v>
      </c>
      <c r="CB32" s="171">
        <v>1</v>
      </c>
      <c r="CZ32" s="140">
        <v>0</v>
      </c>
    </row>
    <row r="33" spans="1:104" x14ac:dyDescent="0.2">
      <c r="A33" s="165">
        <v>17</v>
      </c>
      <c r="B33" s="166" t="s">
        <v>116</v>
      </c>
      <c r="C33" s="167" t="s">
        <v>117</v>
      </c>
      <c r="D33" s="168" t="s">
        <v>115</v>
      </c>
      <c r="E33" s="169">
        <v>0.39450000000000002</v>
      </c>
      <c r="F33" s="169"/>
      <c r="G33" s="170">
        <f t="shared" si="0"/>
        <v>0</v>
      </c>
      <c r="O33" s="164">
        <v>2</v>
      </c>
      <c r="AA33" s="140">
        <v>8</v>
      </c>
      <c r="AB33" s="140">
        <v>0</v>
      </c>
      <c r="AC33" s="140">
        <v>3</v>
      </c>
      <c r="AZ33" s="140">
        <v>1</v>
      </c>
      <c r="BA33" s="140">
        <f t="shared" si="1"/>
        <v>0</v>
      </c>
      <c r="BB33" s="140">
        <f t="shared" si="2"/>
        <v>0</v>
      </c>
      <c r="BC33" s="140">
        <f t="shared" si="3"/>
        <v>0</v>
      </c>
      <c r="BD33" s="140">
        <f t="shared" si="4"/>
        <v>0</v>
      </c>
      <c r="BE33" s="140">
        <f t="shared" si="5"/>
        <v>0</v>
      </c>
      <c r="CA33" s="171">
        <v>8</v>
      </c>
      <c r="CB33" s="171">
        <v>0</v>
      </c>
      <c r="CZ33" s="140">
        <v>0</v>
      </c>
    </row>
    <row r="34" spans="1:104" x14ac:dyDescent="0.2">
      <c r="A34" s="165">
        <v>18</v>
      </c>
      <c r="B34" s="166" t="s">
        <v>118</v>
      </c>
      <c r="C34" s="167" t="s">
        <v>119</v>
      </c>
      <c r="D34" s="168" t="s">
        <v>115</v>
      </c>
      <c r="E34" s="169">
        <v>0.39450000000000002</v>
      </c>
      <c r="F34" s="169"/>
      <c r="G34" s="170">
        <f t="shared" si="0"/>
        <v>0</v>
      </c>
      <c r="O34" s="164">
        <v>2</v>
      </c>
      <c r="AA34" s="140">
        <v>8</v>
      </c>
      <c r="AB34" s="140">
        <v>1</v>
      </c>
      <c r="AC34" s="140">
        <v>3</v>
      </c>
      <c r="AZ34" s="140">
        <v>1</v>
      </c>
      <c r="BA34" s="140">
        <f t="shared" si="1"/>
        <v>0</v>
      </c>
      <c r="BB34" s="140">
        <f t="shared" si="2"/>
        <v>0</v>
      </c>
      <c r="BC34" s="140">
        <f t="shared" si="3"/>
        <v>0</v>
      </c>
      <c r="BD34" s="140">
        <f t="shared" si="4"/>
        <v>0</v>
      </c>
      <c r="BE34" s="140">
        <f t="shared" si="5"/>
        <v>0</v>
      </c>
      <c r="CA34" s="171">
        <v>8</v>
      </c>
      <c r="CB34" s="171">
        <v>1</v>
      </c>
      <c r="CZ34" s="140">
        <v>0</v>
      </c>
    </row>
    <row r="35" spans="1:104" x14ac:dyDescent="0.2">
      <c r="A35" s="165">
        <v>19</v>
      </c>
      <c r="B35" s="166" t="s">
        <v>120</v>
      </c>
      <c r="C35" s="167" t="s">
        <v>121</v>
      </c>
      <c r="D35" s="168" t="s">
        <v>115</v>
      </c>
      <c r="E35" s="169">
        <v>7.89</v>
      </c>
      <c r="F35" s="169"/>
      <c r="G35" s="170">
        <f t="shared" si="0"/>
        <v>0</v>
      </c>
      <c r="O35" s="164">
        <v>2</v>
      </c>
      <c r="AA35" s="140">
        <v>8</v>
      </c>
      <c r="AB35" s="140">
        <v>1</v>
      </c>
      <c r="AC35" s="140">
        <v>3</v>
      </c>
      <c r="AZ35" s="140">
        <v>1</v>
      </c>
      <c r="BA35" s="140">
        <f t="shared" si="1"/>
        <v>0</v>
      </c>
      <c r="BB35" s="140">
        <f t="shared" si="2"/>
        <v>0</v>
      </c>
      <c r="BC35" s="140">
        <f t="shared" si="3"/>
        <v>0</v>
      </c>
      <c r="BD35" s="140">
        <f t="shared" si="4"/>
        <v>0</v>
      </c>
      <c r="BE35" s="140">
        <f t="shared" si="5"/>
        <v>0</v>
      </c>
      <c r="CA35" s="171">
        <v>8</v>
      </c>
      <c r="CB35" s="171">
        <v>1</v>
      </c>
      <c r="CZ35" s="140">
        <v>0</v>
      </c>
    </row>
    <row r="36" spans="1:104" x14ac:dyDescent="0.2">
      <c r="A36" s="165">
        <v>20</v>
      </c>
      <c r="B36" s="166" t="s">
        <v>122</v>
      </c>
      <c r="C36" s="167" t="s">
        <v>123</v>
      </c>
      <c r="D36" s="168" t="s">
        <v>115</v>
      </c>
      <c r="E36" s="169">
        <v>0.39450000000000002</v>
      </c>
      <c r="F36" s="169"/>
      <c r="G36" s="170">
        <f t="shared" si="0"/>
        <v>0</v>
      </c>
      <c r="O36" s="164">
        <v>2</v>
      </c>
      <c r="AA36" s="140">
        <v>8</v>
      </c>
      <c r="AB36" s="140">
        <v>1</v>
      </c>
      <c r="AC36" s="140">
        <v>3</v>
      </c>
      <c r="AZ36" s="140">
        <v>1</v>
      </c>
      <c r="BA36" s="140">
        <f t="shared" si="1"/>
        <v>0</v>
      </c>
      <c r="BB36" s="140">
        <f t="shared" si="2"/>
        <v>0</v>
      </c>
      <c r="BC36" s="140">
        <f t="shared" si="3"/>
        <v>0</v>
      </c>
      <c r="BD36" s="140">
        <f t="shared" si="4"/>
        <v>0</v>
      </c>
      <c r="BE36" s="140">
        <f t="shared" si="5"/>
        <v>0</v>
      </c>
      <c r="CA36" s="171">
        <v>8</v>
      </c>
      <c r="CB36" s="171">
        <v>1</v>
      </c>
      <c r="CZ36" s="140">
        <v>0</v>
      </c>
    </row>
    <row r="37" spans="1:104" x14ac:dyDescent="0.2">
      <c r="A37" s="165">
        <v>21</v>
      </c>
      <c r="B37" s="166" t="s">
        <v>124</v>
      </c>
      <c r="C37" s="167" t="s">
        <v>125</v>
      </c>
      <c r="D37" s="168" t="s">
        <v>115</v>
      </c>
      <c r="E37" s="169">
        <v>1.5780000000000001</v>
      </c>
      <c r="F37" s="169"/>
      <c r="G37" s="170">
        <f t="shared" si="0"/>
        <v>0</v>
      </c>
      <c r="O37" s="164">
        <v>2</v>
      </c>
      <c r="AA37" s="140">
        <v>8</v>
      </c>
      <c r="AB37" s="140">
        <v>1</v>
      </c>
      <c r="AC37" s="140">
        <v>3</v>
      </c>
      <c r="AZ37" s="140">
        <v>1</v>
      </c>
      <c r="BA37" s="140">
        <f t="shared" si="1"/>
        <v>0</v>
      </c>
      <c r="BB37" s="140">
        <f t="shared" si="2"/>
        <v>0</v>
      </c>
      <c r="BC37" s="140">
        <f t="shared" si="3"/>
        <v>0</v>
      </c>
      <c r="BD37" s="140">
        <f t="shared" si="4"/>
        <v>0</v>
      </c>
      <c r="BE37" s="140">
        <f t="shared" si="5"/>
        <v>0</v>
      </c>
      <c r="CA37" s="171">
        <v>8</v>
      </c>
      <c r="CB37" s="171">
        <v>1</v>
      </c>
      <c r="CZ37" s="140">
        <v>0</v>
      </c>
    </row>
    <row r="38" spans="1:104" x14ac:dyDescent="0.2">
      <c r="A38" s="165">
        <v>22</v>
      </c>
      <c r="B38" s="166" t="s">
        <v>126</v>
      </c>
      <c r="C38" s="167" t="s">
        <v>127</v>
      </c>
      <c r="D38" s="168" t="s">
        <v>115</v>
      </c>
      <c r="E38" s="169">
        <v>0.78900000000000003</v>
      </c>
      <c r="F38" s="169"/>
      <c r="G38" s="170">
        <f t="shared" si="0"/>
        <v>0</v>
      </c>
      <c r="O38" s="164">
        <v>2</v>
      </c>
      <c r="AA38" s="140">
        <v>8</v>
      </c>
      <c r="AB38" s="140">
        <v>0</v>
      </c>
      <c r="AC38" s="140">
        <v>3</v>
      </c>
      <c r="AZ38" s="140">
        <v>1</v>
      </c>
      <c r="BA38" s="140">
        <f t="shared" si="1"/>
        <v>0</v>
      </c>
      <c r="BB38" s="140">
        <f t="shared" si="2"/>
        <v>0</v>
      </c>
      <c r="BC38" s="140">
        <f t="shared" si="3"/>
        <v>0</v>
      </c>
      <c r="BD38" s="140">
        <f t="shared" si="4"/>
        <v>0</v>
      </c>
      <c r="BE38" s="140">
        <f t="shared" si="5"/>
        <v>0</v>
      </c>
      <c r="CA38" s="171">
        <v>8</v>
      </c>
      <c r="CB38" s="171">
        <v>0</v>
      </c>
      <c r="CZ38" s="140">
        <v>0</v>
      </c>
    </row>
    <row r="39" spans="1:104" x14ac:dyDescent="0.2">
      <c r="A39" s="165">
        <v>23</v>
      </c>
      <c r="B39" s="166" t="s">
        <v>128</v>
      </c>
      <c r="C39" s="167" t="s">
        <v>129</v>
      </c>
      <c r="D39" s="168" t="s">
        <v>115</v>
      </c>
      <c r="E39" s="169">
        <v>0.39450000000000002</v>
      </c>
      <c r="F39" s="169"/>
      <c r="G39" s="170">
        <f t="shared" si="0"/>
        <v>0</v>
      </c>
      <c r="O39" s="164">
        <v>2</v>
      </c>
      <c r="AA39" s="140">
        <v>8</v>
      </c>
      <c r="AB39" s="140">
        <v>1</v>
      </c>
      <c r="AC39" s="140">
        <v>3</v>
      </c>
      <c r="AZ39" s="140">
        <v>1</v>
      </c>
      <c r="BA39" s="140">
        <f t="shared" si="1"/>
        <v>0</v>
      </c>
      <c r="BB39" s="140">
        <f t="shared" si="2"/>
        <v>0</v>
      </c>
      <c r="BC39" s="140">
        <f t="shared" si="3"/>
        <v>0</v>
      </c>
      <c r="BD39" s="140">
        <f t="shared" si="4"/>
        <v>0</v>
      </c>
      <c r="BE39" s="140">
        <f t="shared" si="5"/>
        <v>0</v>
      </c>
      <c r="CA39" s="171">
        <v>8</v>
      </c>
      <c r="CB39" s="171">
        <v>1</v>
      </c>
      <c r="CZ39" s="140">
        <v>0</v>
      </c>
    </row>
    <row r="40" spans="1:104" x14ac:dyDescent="0.2">
      <c r="A40" s="178"/>
      <c r="B40" s="179" t="s">
        <v>74</v>
      </c>
      <c r="C40" s="180" t="str">
        <f>CONCATENATE(B26," ",C26)</f>
        <v>96 Bourání konstrukcí</v>
      </c>
      <c r="D40" s="181"/>
      <c r="E40" s="182"/>
      <c r="F40" s="183"/>
      <c r="G40" s="184">
        <f>SUM(G26:G39)</f>
        <v>0</v>
      </c>
      <c r="O40" s="164">
        <v>4</v>
      </c>
      <c r="BA40" s="185">
        <f>SUM(BA26:BA39)</f>
        <v>0</v>
      </c>
      <c r="BB40" s="185">
        <f>SUM(BB26:BB39)</f>
        <v>0</v>
      </c>
      <c r="BC40" s="185">
        <f>SUM(BC26:BC39)</f>
        <v>0</v>
      </c>
      <c r="BD40" s="185">
        <f>SUM(BD26:BD39)</f>
        <v>0</v>
      </c>
      <c r="BE40" s="185">
        <f>SUM(BE26:BE39)</f>
        <v>0</v>
      </c>
    </row>
    <row r="41" spans="1:104" x14ac:dyDescent="0.2">
      <c r="A41" s="157" t="s">
        <v>72</v>
      </c>
      <c r="B41" s="158" t="s">
        <v>130</v>
      </c>
      <c r="C41" s="159" t="s">
        <v>131</v>
      </c>
      <c r="D41" s="160"/>
      <c r="E41" s="161"/>
      <c r="F41" s="161"/>
      <c r="G41" s="162"/>
      <c r="H41" s="163"/>
      <c r="I41" s="163"/>
      <c r="O41" s="164">
        <v>1</v>
      </c>
    </row>
    <row r="42" spans="1:104" x14ac:dyDescent="0.2">
      <c r="A42" s="165">
        <v>24</v>
      </c>
      <c r="B42" s="166" t="s">
        <v>132</v>
      </c>
      <c r="C42" s="167" t="s">
        <v>133</v>
      </c>
      <c r="D42" s="168" t="s">
        <v>115</v>
      </c>
      <c r="E42" s="169">
        <v>1.9740599999999999</v>
      </c>
      <c r="F42" s="169"/>
      <c r="G42" s="170">
        <f>E42*F42</f>
        <v>0</v>
      </c>
      <c r="O42" s="164">
        <v>2</v>
      </c>
      <c r="AA42" s="140">
        <v>7</v>
      </c>
      <c r="AB42" s="140">
        <v>1</v>
      </c>
      <c r="AC42" s="140">
        <v>2</v>
      </c>
      <c r="AZ42" s="140">
        <v>1</v>
      </c>
      <c r="BA42" s="140">
        <f>IF(AZ42=1,G42,0)</f>
        <v>0</v>
      </c>
      <c r="BB42" s="140">
        <f>IF(AZ42=2,G42,0)</f>
        <v>0</v>
      </c>
      <c r="BC42" s="140">
        <f>IF(AZ42=3,G42,0)</f>
        <v>0</v>
      </c>
      <c r="BD42" s="140">
        <f>IF(AZ42=4,G42,0)</f>
        <v>0</v>
      </c>
      <c r="BE42" s="140">
        <f>IF(AZ42=5,G42,0)</f>
        <v>0</v>
      </c>
      <c r="CA42" s="171">
        <v>7</v>
      </c>
      <c r="CB42" s="171">
        <v>1</v>
      </c>
      <c r="CZ42" s="140">
        <v>0</v>
      </c>
    </row>
    <row r="43" spans="1:104" x14ac:dyDescent="0.2">
      <c r="A43" s="178"/>
      <c r="B43" s="179" t="s">
        <v>74</v>
      </c>
      <c r="C43" s="180" t="str">
        <f>CONCATENATE(B41," ",C41)</f>
        <v>99 Staveništní přesun hmot</v>
      </c>
      <c r="D43" s="181"/>
      <c r="E43" s="182"/>
      <c r="F43" s="183"/>
      <c r="G43" s="184">
        <f>SUM(G41:G42)</f>
        <v>0</v>
      </c>
      <c r="O43" s="164">
        <v>4</v>
      </c>
      <c r="BA43" s="185">
        <f>SUM(BA41:BA42)</f>
        <v>0</v>
      </c>
      <c r="BB43" s="185">
        <f>SUM(BB41:BB42)</f>
        <v>0</v>
      </c>
      <c r="BC43" s="185">
        <f>SUM(BC41:BC42)</f>
        <v>0</v>
      </c>
      <c r="BD43" s="185">
        <f>SUM(BD41:BD42)</f>
        <v>0</v>
      </c>
      <c r="BE43" s="185">
        <f>SUM(BE41:BE42)</f>
        <v>0</v>
      </c>
    </row>
    <row r="44" spans="1:104" x14ac:dyDescent="0.2">
      <c r="A44" s="157" t="s">
        <v>72</v>
      </c>
      <c r="B44" s="158" t="s">
        <v>134</v>
      </c>
      <c r="C44" s="159" t="s">
        <v>224</v>
      </c>
      <c r="D44" s="160"/>
      <c r="E44" s="161"/>
      <c r="F44" s="161"/>
      <c r="G44" s="162"/>
      <c r="H44" s="163"/>
      <c r="I44" s="163"/>
      <c r="O44" s="164">
        <v>1</v>
      </c>
    </row>
    <row r="45" spans="1:104" ht="22.5" x14ac:dyDescent="0.2">
      <c r="A45" s="165">
        <v>25</v>
      </c>
      <c r="B45" s="166" t="s">
        <v>135</v>
      </c>
      <c r="C45" s="167" t="s">
        <v>136</v>
      </c>
      <c r="D45" s="168" t="s">
        <v>137</v>
      </c>
      <c r="E45" s="169">
        <v>760</v>
      </c>
      <c r="F45" s="169"/>
      <c r="G45" s="170">
        <f>E45*F45</f>
        <v>0</v>
      </c>
      <c r="O45" s="164">
        <v>2</v>
      </c>
      <c r="AA45" s="140">
        <v>12</v>
      </c>
      <c r="AB45" s="140">
        <v>0</v>
      </c>
      <c r="AC45" s="140">
        <v>31</v>
      </c>
      <c r="AZ45" s="140">
        <v>2</v>
      </c>
      <c r="BA45" s="140">
        <f>IF(AZ45=1,G45,0)</f>
        <v>0</v>
      </c>
      <c r="BB45" s="140">
        <f>IF(AZ45=2,G45,0)</f>
        <v>0</v>
      </c>
      <c r="BC45" s="140">
        <f>IF(AZ45=3,G45,0)</f>
        <v>0</v>
      </c>
      <c r="BD45" s="140">
        <f>IF(AZ45=4,G45,0)</f>
        <v>0</v>
      </c>
      <c r="BE45" s="140">
        <f>IF(AZ45=5,G45,0)</f>
        <v>0</v>
      </c>
      <c r="CA45" s="171">
        <v>12</v>
      </c>
      <c r="CB45" s="171">
        <v>0</v>
      </c>
      <c r="CZ45" s="140">
        <v>0</v>
      </c>
    </row>
    <row r="46" spans="1:104" x14ac:dyDescent="0.2">
      <c r="A46" s="172"/>
      <c r="B46" s="174"/>
      <c r="C46" s="257" t="s">
        <v>138</v>
      </c>
      <c r="D46" s="258"/>
      <c r="E46" s="175">
        <v>238</v>
      </c>
      <c r="F46" s="176"/>
      <c r="G46" s="177"/>
      <c r="M46" s="173" t="s">
        <v>138</v>
      </c>
      <c r="O46" s="164"/>
    </row>
    <row r="47" spans="1:104" x14ac:dyDescent="0.2">
      <c r="A47" s="172"/>
      <c r="B47" s="174"/>
      <c r="C47" s="257" t="s">
        <v>139</v>
      </c>
      <c r="D47" s="258"/>
      <c r="E47" s="175">
        <v>118.56</v>
      </c>
      <c r="F47" s="176"/>
      <c r="G47" s="177"/>
      <c r="M47" s="173" t="s">
        <v>139</v>
      </c>
      <c r="O47" s="164"/>
    </row>
    <row r="48" spans="1:104" x14ac:dyDescent="0.2">
      <c r="A48" s="172"/>
      <c r="B48" s="174"/>
      <c r="C48" s="257" t="s">
        <v>140</v>
      </c>
      <c r="D48" s="258"/>
      <c r="E48" s="175">
        <v>120.84</v>
      </c>
      <c r="F48" s="176"/>
      <c r="G48" s="177"/>
      <c r="M48" s="173" t="s">
        <v>140</v>
      </c>
      <c r="O48" s="164"/>
    </row>
    <row r="49" spans="1:104" ht="22.5" x14ac:dyDescent="0.2">
      <c r="A49" s="172"/>
      <c r="B49" s="174"/>
      <c r="C49" s="257" t="s">
        <v>141</v>
      </c>
      <c r="D49" s="258"/>
      <c r="E49" s="175">
        <v>191.1</v>
      </c>
      <c r="F49" s="176"/>
      <c r="G49" s="177"/>
      <c r="M49" s="173" t="s">
        <v>141</v>
      </c>
      <c r="O49" s="164"/>
    </row>
    <row r="50" spans="1:104" x14ac:dyDescent="0.2">
      <c r="A50" s="172"/>
      <c r="B50" s="174"/>
      <c r="C50" s="257" t="s">
        <v>142</v>
      </c>
      <c r="D50" s="258"/>
      <c r="E50" s="175">
        <v>21.6</v>
      </c>
      <c r="F50" s="176"/>
      <c r="G50" s="177"/>
      <c r="M50" s="173" t="s">
        <v>142</v>
      </c>
      <c r="O50" s="164"/>
    </row>
    <row r="51" spans="1:104" x14ac:dyDescent="0.2">
      <c r="A51" s="172"/>
      <c r="B51" s="174"/>
      <c r="C51" s="257" t="s">
        <v>143</v>
      </c>
      <c r="D51" s="258"/>
      <c r="E51" s="175">
        <v>69.900000000000006</v>
      </c>
      <c r="F51" s="176"/>
      <c r="G51" s="177"/>
      <c r="M51" s="173" t="s">
        <v>143</v>
      </c>
      <c r="O51" s="164"/>
    </row>
    <row r="52" spans="1:104" ht="22.5" x14ac:dyDescent="0.2">
      <c r="A52" s="165">
        <v>26</v>
      </c>
      <c r="B52" s="166" t="s">
        <v>144</v>
      </c>
      <c r="C52" s="167" t="s">
        <v>145</v>
      </c>
      <c r="D52" s="168" t="s">
        <v>146</v>
      </c>
      <c r="E52" s="169">
        <v>1</v>
      </c>
      <c r="F52" s="169"/>
      <c r="G52" s="170">
        <f>E52*F52</f>
        <v>0</v>
      </c>
      <c r="O52" s="164">
        <v>2</v>
      </c>
      <c r="AA52" s="140">
        <v>12</v>
      </c>
      <c r="AB52" s="140">
        <v>0</v>
      </c>
      <c r="AC52" s="140">
        <v>26</v>
      </c>
      <c r="AZ52" s="140">
        <v>2</v>
      </c>
      <c r="BA52" s="140">
        <f>IF(AZ52=1,G52,0)</f>
        <v>0</v>
      </c>
      <c r="BB52" s="140">
        <f>IF(AZ52=2,G52,0)</f>
        <v>0</v>
      </c>
      <c r="BC52" s="140">
        <f>IF(AZ52=3,G52,0)</f>
        <v>0</v>
      </c>
      <c r="BD52" s="140">
        <f>IF(AZ52=4,G52,0)</f>
        <v>0</v>
      </c>
      <c r="BE52" s="140">
        <f>IF(AZ52=5,G52,0)</f>
        <v>0</v>
      </c>
      <c r="CA52" s="171">
        <v>12</v>
      </c>
      <c r="CB52" s="171">
        <v>0</v>
      </c>
      <c r="CZ52" s="140">
        <v>0</v>
      </c>
    </row>
    <row r="53" spans="1:104" ht="22.5" x14ac:dyDescent="0.2">
      <c r="A53" s="165">
        <v>27</v>
      </c>
      <c r="B53" s="166" t="s">
        <v>147</v>
      </c>
      <c r="C53" s="167" t="s">
        <v>148</v>
      </c>
      <c r="D53" s="168" t="s">
        <v>79</v>
      </c>
      <c r="E53" s="169">
        <v>7.7</v>
      </c>
      <c r="F53" s="169"/>
      <c r="G53" s="170">
        <f>E53*F53</f>
        <v>0</v>
      </c>
      <c r="O53" s="164">
        <v>2</v>
      </c>
      <c r="AA53" s="140">
        <v>12</v>
      </c>
      <c r="AB53" s="140">
        <v>0</v>
      </c>
      <c r="AC53" s="140">
        <v>33</v>
      </c>
      <c r="AZ53" s="140">
        <v>2</v>
      </c>
      <c r="BA53" s="140">
        <f>IF(AZ53=1,G53,0)</f>
        <v>0</v>
      </c>
      <c r="BB53" s="140">
        <f>IF(AZ53=2,G53,0)</f>
        <v>0</v>
      </c>
      <c r="BC53" s="140">
        <f>IF(AZ53=3,G53,0)</f>
        <v>0</v>
      </c>
      <c r="BD53" s="140">
        <f>IF(AZ53=4,G53,0)</f>
        <v>0</v>
      </c>
      <c r="BE53" s="140">
        <f>IF(AZ53=5,G53,0)</f>
        <v>0</v>
      </c>
      <c r="CA53" s="171">
        <v>12</v>
      </c>
      <c r="CB53" s="171">
        <v>0</v>
      </c>
      <c r="CZ53" s="140">
        <v>0</v>
      </c>
    </row>
    <row r="54" spans="1:104" x14ac:dyDescent="0.2">
      <c r="A54" s="172"/>
      <c r="B54" s="174"/>
      <c r="C54" s="257" t="s">
        <v>149</v>
      </c>
      <c r="D54" s="258"/>
      <c r="E54" s="175">
        <v>2.5299999999999998</v>
      </c>
      <c r="F54" s="176"/>
      <c r="G54" s="177"/>
      <c r="M54" s="173" t="s">
        <v>149</v>
      </c>
      <c r="O54" s="164"/>
    </row>
    <row r="55" spans="1:104" x14ac:dyDescent="0.2">
      <c r="A55" s="172"/>
      <c r="B55" s="174"/>
      <c r="C55" s="257" t="s">
        <v>150</v>
      </c>
      <c r="D55" s="258"/>
      <c r="E55" s="175">
        <v>5.1239999999999997</v>
      </c>
      <c r="F55" s="176"/>
      <c r="G55" s="177"/>
      <c r="M55" s="173" t="s">
        <v>150</v>
      </c>
      <c r="O55" s="164"/>
    </row>
    <row r="56" spans="1:104" x14ac:dyDescent="0.2">
      <c r="A56" s="172"/>
      <c r="B56" s="174"/>
      <c r="C56" s="257" t="s">
        <v>151</v>
      </c>
      <c r="D56" s="258"/>
      <c r="E56" s="175">
        <v>4.5999999999999999E-2</v>
      </c>
      <c r="F56" s="176"/>
      <c r="G56" s="177"/>
      <c r="M56" s="173" t="s">
        <v>151</v>
      </c>
      <c r="O56" s="164"/>
    </row>
    <row r="57" spans="1:104" x14ac:dyDescent="0.2">
      <c r="A57" s="165">
        <v>28</v>
      </c>
      <c r="B57" s="166" t="s">
        <v>147</v>
      </c>
      <c r="C57" s="167" t="s">
        <v>152</v>
      </c>
      <c r="D57" s="168" t="s">
        <v>82</v>
      </c>
      <c r="E57" s="169">
        <v>6.8</v>
      </c>
      <c r="F57" s="169"/>
      <c r="G57" s="170">
        <f>E57*F57</f>
        <v>0</v>
      </c>
      <c r="O57" s="164">
        <v>2</v>
      </c>
      <c r="AA57" s="140">
        <v>12</v>
      </c>
      <c r="AB57" s="140">
        <v>0</v>
      </c>
      <c r="AC57" s="140">
        <v>32</v>
      </c>
      <c r="AZ57" s="140">
        <v>2</v>
      </c>
      <c r="BA57" s="140">
        <f>IF(AZ57=1,G57,0)</f>
        <v>0</v>
      </c>
      <c r="BB57" s="140">
        <f>IF(AZ57=2,G57,0)</f>
        <v>0</v>
      </c>
      <c r="BC57" s="140">
        <f>IF(AZ57=3,G57,0)</f>
        <v>0</v>
      </c>
      <c r="BD57" s="140">
        <f>IF(AZ57=4,G57,0)</f>
        <v>0</v>
      </c>
      <c r="BE57" s="140">
        <f>IF(AZ57=5,G57,0)</f>
        <v>0</v>
      </c>
      <c r="CA57" s="171">
        <v>12</v>
      </c>
      <c r="CB57" s="171">
        <v>0</v>
      </c>
      <c r="CZ57" s="140">
        <v>0</v>
      </c>
    </row>
    <row r="58" spans="1:104" ht="22.5" x14ac:dyDescent="0.2">
      <c r="A58" s="165">
        <v>29</v>
      </c>
      <c r="B58" s="166" t="s">
        <v>153</v>
      </c>
      <c r="C58" s="167" t="s">
        <v>154</v>
      </c>
      <c r="D58" s="168" t="s">
        <v>79</v>
      </c>
      <c r="E58" s="169">
        <v>15.6</v>
      </c>
      <c r="F58" s="169"/>
      <c r="G58" s="170">
        <f>E58*F58</f>
        <v>0</v>
      </c>
      <c r="O58" s="164">
        <v>2</v>
      </c>
      <c r="AA58" s="140">
        <v>12</v>
      </c>
      <c r="AB58" s="140">
        <v>0</v>
      </c>
      <c r="AC58" s="140">
        <v>35</v>
      </c>
      <c r="AZ58" s="140">
        <v>2</v>
      </c>
      <c r="BA58" s="140">
        <f>IF(AZ58=1,G58,0)</f>
        <v>0</v>
      </c>
      <c r="BB58" s="140">
        <f>IF(AZ58=2,G58,0)</f>
        <v>0</v>
      </c>
      <c r="BC58" s="140">
        <f>IF(AZ58=3,G58,0)</f>
        <v>0</v>
      </c>
      <c r="BD58" s="140">
        <f>IF(AZ58=4,G58,0)</f>
        <v>0</v>
      </c>
      <c r="BE58" s="140">
        <f>IF(AZ58=5,G58,0)</f>
        <v>0</v>
      </c>
      <c r="CA58" s="171">
        <v>12</v>
      </c>
      <c r="CB58" s="171">
        <v>0</v>
      </c>
      <c r="CZ58" s="140">
        <v>3.5999999999999997E-2</v>
      </c>
    </row>
    <row r="59" spans="1:104" x14ac:dyDescent="0.2">
      <c r="A59" s="172"/>
      <c r="B59" s="174"/>
      <c r="C59" s="257" t="s">
        <v>155</v>
      </c>
      <c r="D59" s="258"/>
      <c r="E59" s="175">
        <v>15.6</v>
      </c>
      <c r="F59" s="176"/>
      <c r="G59" s="177"/>
      <c r="M59" s="173" t="s">
        <v>155</v>
      </c>
      <c r="O59" s="164"/>
    </row>
    <row r="60" spans="1:104" ht="22.5" x14ac:dyDescent="0.2">
      <c r="A60" s="165">
        <v>30</v>
      </c>
      <c r="B60" s="166" t="s">
        <v>156</v>
      </c>
      <c r="C60" s="167" t="s">
        <v>225</v>
      </c>
      <c r="D60" s="168" t="s">
        <v>79</v>
      </c>
      <c r="E60" s="169">
        <v>16</v>
      </c>
      <c r="F60" s="169"/>
      <c r="G60" s="170">
        <f>E60*F60</f>
        <v>0</v>
      </c>
      <c r="O60" s="164">
        <v>2</v>
      </c>
      <c r="AA60" s="140">
        <v>12</v>
      </c>
      <c r="AB60" s="140">
        <v>0</v>
      </c>
      <c r="AC60" s="140">
        <v>39</v>
      </c>
      <c r="AZ60" s="140">
        <v>2</v>
      </c>
      <c r="BA60" s="140">
        <f>IF(AZ60=1,G60,0)</f>
        <v>0</v>
      </c>
      <c r="BB60" s="140">
        <f>IF(AZ60=2,G60,0)</f>
        <v>0</v>
      </c>
      <c r="BC60" s="140">
        <f>IF(AZ60=3,G60,0)</f>
        <v>0</v>
      </c>
      <c r="BD60" s="140">
        <f>IF(AZ60=4,G60,0)</f>
        <v>0</v>
      </c>
      <c r="BE60" s="140">
        <f>IF(AZ60=5,G60,0)</f>
        <v>0</v>
      </c>
      <c r="CA60" s="171">
        <v>12</v>
      </c>
      <c r="CB60" s="171">
        <v>0</v>
      </c>
      <c r="CZ60" s="140">
        <v>0</v>
      </c>
    </row>
    <row r="61" spans="1:104" x14ac:dyDescent="0.2">
      <c r="A61" s="165">
        <v>31</v>
      </c>
      <c r="B61" s="166" t="s">
        <v>157</v>
      </c>
      <c r="C61" s="167" t="s">
        <v>158</v>
      </c>
      <c r="D61" s="168" t="s">
        <v>79</v>
      </c>
      <c r="E61" s="169">
        <v>15.6</v>
      </c>
      <c r="F61" s="169"/>
      <c r="G61" s="170">
        <f>E61*F61</f>
        <v>0</v>
      </c>
      <c r="O61" s="164">
        <v>2</v>
      </c>
      <c r="AA61" s="140">
        <v>12</v>
      </c>
      <c r="AB61" s="140">
        <v>0</v>
      </c>
      <c r="AC61" s="140">
        <v>27</v>
      </c>
      <c r="AZ61" s="140">
        <v>2</v>
      </c>
      <c r="BA61" s="140">
        <f>IF(AZ61=1,G61,0)</f>
        <v>0</v>
      </c>
      <c r="BB61" s="140">
        <f>IF(AZ61=2,G61,0)</f>
        <v>0</v>
      </c>
      <c r="BC61" s="140">
        <f>IF(AZ61=3,G61,0)</f>
        <v>0</v>
      </c>
      <c r="BD61" s="140">
        <f>IF(AZ61=4,G61,0)</f>
        <v>0</v>
      </c>
      <c r="BE61" s="140">
        <f>IF(AZ61=5,G61,0)</f>
        <v>0</v>
      </c>
      <c r="CA61" s="171">
        <v>12</v>
      </c>
      <c r="CB61" s="171">
        <v>0</v>
      </c>
      <c r="CZ61" s="140">
        <v>0</v>
      </c>
    </row>
    <row r="62" spans="1:104" ht="22.5" x14ac:dyDescent="0.2">
      <c r="A62" s="165">
        <v>32</v>
      </c>
      <c r="B62" s="166" t="s">
        <v>159</v>
      </c>
      <c r="C62" s="167" t="s">
        <v>160</v>
      </c>
      <c r="D62" s="168" t="s">
        <v>146</v>
      </c>
      <c r="E62" s="169">
        <v>10</v>
      </c>
      <c r="F62" s="169"/>
      <c r="G62" s="170">
        <f>E62*F62</f>
        <v>0</v>
      </c>
      <c r="O62" s="164">
        <v>2</v>
      </c>
      <c r="AA62" s="140">
        <v>12</v>
      </c>
      <c r="AB62" s="140">
        <v>0</v>
      </c>
      <c r="AC62" s="140">
        <v>40</v>
      </c>
      <c r="AZ62" s="140">
        <v>2</v>
      </c>
      <c r="BA62" s="140">
        <f>IF(AZ62=1,G62,0)</f>
        <v>0</v>
      </c>
      <c r="BB62" s="140">
        <f>IF(AZ62=2,G62,0)</f>
        <v>0</v>
      </c>
      <c r="BC62" s="140">
        <f>IF(AZ62=3,G62,0)</f>
        <v>0</v>
      </c>
      <c r="BD62" s="140">
        <f>IF(AZ62=4,G62,0)</f>
        <v>0</v>
      </c>
      <c r="BE62" s="140">
        <f>IF(AZ62=5,G62,0)</f>
        <v>0</v>
      </c>
      <c r="CA62" s="171">
        <v>12</v>
      </c>
      <c r="CB62" s="171">
        <v>0</v>
      </c>
      <c r="CZ62" s="140">
        <v>0</v>
      </c>
    </row>
    <row r="63" spans="1:104" x14ac:dyDescent="0.2">
      <c r="A63" s="165">
        <v>33</v>
      </c>
      <c r="B63" s="166" t="s">
        <v>161</v>
      </c>
      <c r="C63" s="167" t="s">
        <v>95</v>
      </c>
      <c r="D63" s="168" t="s">
        <v>96</v>
      </c>
      <c r="E63" s="169">
        <v>40</v>
      </c>
      <c r="F63" s="169"/>
      <c r="G63" s="170">
        <f>E63*F63</f>
        <v>0</v>
      </c>
      <c r="O63" s="164">
        <v>2</v>
      </c>
      <c r="AA63" s="140">
        <v>12</v>
      </c>
      <c r="AB63" s="140">
        <v>0</v>
      </c>
      <c r="AC63" s="140">
        <v>41</v>
      </c>
      <c r="AZ63" s="140">
        <v>2</v>
      </c>
      <c r="BA63" s="140">
        <f>IF(AZ63=1,G63,0)</f>
        <v>0</v>
      </c>
      <c r="BB63" s="140">
        <f>IF(AZ63=2,G63,0)</f>
        <v>0</v>
      </c>
      <c r="BC63" s="140">
        <f>IF(AZ63=3,G63,0)</f>
        <v>0</v>
      </c>
      <c r="BD63" s="140">
        <f>IF(AZ63=4,G63,0)</f>
        <v>0</v>
      </c>
      <c r="BE63" s="140">
        <f>IF(AZ63=5,G63,0)</f>
        <v>0</v>
      </c>
      <c r="CA63" s="171">
        <v>12</v>
      </c>
      <c r="CB63" s="171">
        <v>0</v>
      </c>
      <c r="CZ63" s="140">
        <v>0</v>
      </c>
    </row>
    <row r="64" spans="1:104" x14ac:dyDescent="0.2">
      <c r="A64" s="165">
        <v>34</v>
      </c>
      <c r="B64" s="166" t="s">
        <v>162</v>
      </c>
      <c r="C64" s="167" t="s">
        <v>163</v>
      </c>
      <c r="D64" s="168" t="s">
        <v>61</v>
      </c>
      <c r="E64" s="169">
        <f>SUM(G45:G63)*0.01</f>
        <v>0</v>
      </c>
      <c r="F64" s="169"/>
      <c r="G64" s="170">
        <f>E64*F64</f>
        <v>0</v>
      </c>
      <c r="O64" s="164">
        <v>2</v>
      </c>
      <c r="AA64" s="140">
        <v>7</v>
      </c>
      <c r="AB64" s="140">
        <v>1002</v>
      </c>
      <c r="AC64" s="140">
        <v>5</v>
      </c>
      <c r="AZ64" s="140">
        <v>2</v>
      </c>
      <c r="BA64" s="140">
        <f>IF(AZ64=1,G64,0)</f>
        <v>0</v>
      </c>
      <c r="BB64" s="140">
        <f>IF(AZ64=2,G64,0)</f>
        <v>0</v>
      </c>
      <c r="BC64" s="140">
        <f>IF(AZ64=3,G64,0)</f>
        <v>0</v>
      </c>
      <c r="BD64" s="140">
        <f>IF(AZ64=4,G64,0)</f>
        <v>0</v>
      </c>
      <c r="BE64" s="140">
        <f>IF(AZ64=5,G64,0)</f>
        <v>0</v>
      </c>
      <c r="CA64" s="171">
        <v>7</v>
      </c>
      <c r="CB64" s="171">
        <v>1002</v>
      </c>
      <c r="CZ64" s="140">
        <v>0</v>
      </c>
    </row>
    <row r="65" spans="1:104" x14ac:dyDescent="0.2">
      <c r="A65" s="178"/>
      <c r="B65" s="179" t="s">
        <v>74</v>
      </c>
      <c r="C65" s="180" t="str">
        <f>CONCATENATE(B44," ",C44)</f>
        <v>767 Pódium sborovna</v>
      </c>
      <c r="D65" s="181"/>
      <c r="E65" s="182"/>
      <c r="F65" s="183"/>
      <c r="G65" s="184">
        <f>SUM(G44:G64)</f>
        <v>0</v>
      </c>
      <c r="O65" s="164">
        <v>4</v>
      </c>
      <c r="BA65" s="185">
        <f>SUM(BA44:BA64)</f>
        <v>0</v>
      </c>
      <c r="BB65" s="185">
        <f>SUM(BB44:BB64)</f>
        <v>0</v>
      </c>
      <c r="BC65" s="185">
        <f>SUM(BC44:BC64)</f>
        <v>0</v>
      </c>
      <c r="BD65" s="185">
        <f>SUM(BD44:BD64)</f>
        <v>0</v>
      </c>
      <c r="BE65" s="185">
        <f>SUM(BE44:BE64)</f>
        <v>0</v>
      </c>
    </row>
    <row r="66" spans="1:104" x14ac:dyDescent="0.2">
      <c r="A66" s="157" t="s">
        <v>72</v>
      </c>
      <c r="B66" s="158" t="s">
        <v>164</v>
      </c>
      <c r="C66" s="159" t="s">
        <v>165</v>
      </c>
      <c r="D66" s="160"/>
      <c r="E66" s="161"/>
      <c r="F66" s="161"/>
      <c r="G66" s="162"/>
      <c r="H66" s="163"/>
      <c r="I66" s="163"/>
      <c r="O66" s="164">
        <v>1</v>
      </c>
    </row>
    <row r="67" spans="1:104" x14ac:dyDescent="0.2">
      <c r="A67" s="165">
        <v>35</v>
      </c>
      <c r="B67" s="166" t="s">
        <v>166</v>
      </c>
      <c r="C67" s="167" t="s">
        <v>167</v>
      </c>
      <c r="D67" s="168" t="s">
        <v>79</v>
      </c>
      <c r="E67" s="169">
        <v>270</v>
      </c>
      <c r="F67" s="169"/>
      <c r="G67" s="170">
        <f>E67*F67</f>
        <v>0</v>
      </c>
      <c r="O67" s="164">
        <v>2</v>
      </c>
      <c r="AA67" s="140">
        <v>1</v>
      </c>
      <c r="AB67" s="140">
        <v>7</v>
      </c>
      <c r="AC67" s="140">
        <v>7</v>
      </c>
      <c r="AZ67" s="140">
        <v>2</v>
      </c>
      <c r="BA67" s="140">
        <f>IF(AZ67=1,G67,0)</f>
        <v>0</v>
      </c>
      <c r="BB67" s="140">
        <f>IF(AZ67=2,G67,0)</f>
        <v>0</v>
      </c>
      <c r="BC67" s="140">
        <f>IF(AZ67=3,G67,0)</f>
        <v>0</v>
      </c>
      <c r="BD67" s="140">
        <f>IF(AZ67=4,G67,0)</f>
        <v>0</v>
      </c>
      <c r="BE67" s="140">
        <f>IF(AZ67=5,G67,0)</f>
        <v>0</v>
      </c>
      <c r="CA67" s="171">
        <v>1</v>
      </c>
      <c r="CB67" s="171">
        <v>7</v>
      </c>
      <c r="CZ67" s="140">
        <v>1.7000000000000001E-4</v>
      </c>
    </row>
    <row r="68" spans="1:104" x14ac:dyDescent="0.2">
      <c r="A68" s="165">
        <v>36</v>
      </c>
      <c r="B68" s="166" t="s">
        <v>168</v>
      </c>
      <c r="C68" s="167" t="s">
        <v>169</v>
      </c>
      <c r="D68" s="168" t="s">
        <v>79</v>
      </c>
      <c r="E68" s="169">
        <v>270</v>
      </c>
      <c r="F68" s="169"/>
      <c r="G68" s="170">
        <f>E68*F68</f>
        <v>0</v>
      </c>
      <c r="O68" s="164">
        <v>2</v>
      </c>
      <c r="AA68" s="140">
        <v>1</v>
      </c>
      <c r="AB68" s="140">
        <v>7</v>
      </c>
      <c r="AC68" s="140">
        <v>7</v>
      </c>
      <c r="AZ68" s="140">
        <v>2</v>
      </c>
      <c r="BA68" s="140">
        <f>IF(AZ68=1,G68,0)</f>
        <v>0</v>
      </c>
      <c r="BB68" s="140">
        <f>IF(AZ68=2,G68,0)</f>
        <v>0</v>
      </c>
      <c r="BC68" s="140">
        <f>IF(AZ68=3,G68,0)</f>
        <v>0</v>
      </c>
      <c r="BD68" s="140">
        <f>IF(AZ68=4,G68,0)</f>
        <v>0</v>
      </c>
      <c r="BE68" s="140">
        <f>IF(AZ68=5,G68,0)</f>
        <v>0</v>
      </c>
      <c r="CA68" s="171">
        <v>1</v>
      </c>
      <c r="CB68" s="171">
        <v>7</v>
      </c>
      <c r="CZ68" s="140">
        <v>2.1000000000000001E-4</v>
      </c>
    </row>
    <row r="69" spans="1:104" ht="22.5" x14ac:dyDescent="0.2">
      <c r="A69" s="165">
        <v>37</v>
      </c>
      <c r="B69" s="166" t="s">
        <v>170</v>
      </c>
      <c r="C69" s="167" t="s">
        <v>243</v>
      </c>
      <c r="D69" s="168" t="s">
        <v>79</v>
      </c>
      <c r="E69" s="169">
        <v>270</v>
      </c>
      <c r="F69" s="169"/>
      <c r="G69" s="170">
        <f>E69*F69</f>
        <v>0</v>
      </c>
      <c r="O69" s="164">
        <v>2</v>
      </c>
      <c r="AA69" s="140">
        <v>1</v>
      </c>
      <c r="AB69" s="140">
        <v>7</v>
      </c>
      <c r="AC69" s="140">
        <v>7</v>
      </c>
      <c r="AZ69" s="140">
        <v>2</v>
      </c>
      <c r="BA69" s="140">
        <f>IF(AZ69=1,G69,0)</f>
        <v>0</v>
      </c>
      <c r="BB69" s="140">
        <f>IF(AZ69=2,G69,0)</f>
        <v>0</v>
      </c>
      <c r="BC69" s="140">
        <f>IF(AZ69=3,G69,0)</f>
        <v>0</v>
      </c>
      <c r="BD69" s="140">
        <f>IF(AZ69=4,G69,0)</f>
        <v>0</v>
      </c>
      <c r="BE69" s="140">
        <f>IF(AZ69=5,G69,0)</f>
        <v>0</v>
      </c>
      <c r="CA69" s="171">
        <v>1</v>
      </c>
      <c r="CB69" s="171">
        <v>7</v>
      </c>
      <c r="CZ69" s="140">
        <v>0</v>
      </c>
    </row>
    <row r="70" spans="1:104" x14ac:dyDescent="0.2">
      <c r="A70" s="178"/>
      <c r="B70" s="179" t="s">
        <v>74</v>
      </c>
      <c r="C70" s="180" t="str">
        <f>CONCATENATE(B66," ",C66)</f>
        <v>784 Malby</v>
      </c>
      <c r="D70" s="181"/>
      <c r="E70" s="182"/>
      <c r="F70" s="183"/>
      <c r="G70" s="184">
        <f>SUM(G66:G69)</f>
        <v>0</v>
      </c>
      <c r="O70" s="164">
        <v>4</v>
      </c>
      <c r="BA70" s="185">
        <f>SUM(BA66:BA69)</f>
        <v>0</v>
      </c>
      <c r="BB70" s="185">
        <f>SUM(BB66:BB69)</f>
        <v>0</v>
      </c>
      <c r="BC70" s="185">
        <f>SUM(BC66:BC69)</f>
        <v>0</v>
      </c>
      <c r="BD70" s="185">
        <f>SUM(BD66:BD69)</f>
        <v>0</v>
      </c>
      <c r="BE70" s="185">
        <f>SUM(BE66:BE69)</f>
        <v>0</v>
      </c>
    </row>
    <row r="71" spans="1:104" x14ac:dyDescent="0.2">
      <c r="A71" s="157" t="s">
        <v>72</v>
      </c>
      <c r="B71" s="158" t="s">
        <v>171</v>
      </c>
      <c r="C71" s="159" t="s">
        <v>172</v>
      </c>
      <c r="D71" s="160"/>
      <c r="E71" s="161"/>
      <c r="F71" s="161"/>
      <c r="G71" s="162"/>
      <c r="H71" s="163"/>
      <c r="I71" s="163"/>
      <c r="O71" s="164">
        <v>1</v>
      </c>
    </row>
    <row r="72" spans="1:104" x14ac:dyDescent="0.2">
      <c r="A72" s="165">
        <v>38</v>
      </c>
      <c r="B72" s="166" t="s">
        <v>173</v>
      </c>
      <c r="C72" s="167" t="s">
        <v>229</v>
      </c>
      <c r="D72" s="168" t="s">
        <v>146</v>
      </c>
      <c r="E72" s="169">
        <v>1</v>
      </c>
      <c r="F72" s="169"/>
      <c r="G72" s="170">
        <f>E72*F72</f>
        <v>0</v>
      </c>
      <c r="O72" s="164">
        <v>2</v>
      </c>
      <c r="AA72" s="140">
        <v>12</v>
      </c>
      <c r="AB72" s="140">
        <v>0</v>
      </c>
      <c r="AC72" s="140">
        <v>29</v>
      </c>
      <c r="AZ72" s="140">
        <v>4</v>
      </c>
      <c r="BA72" s="140">
        <f>IF(AZ72=1,G72,0)</f>
        <v>0</v>
      </c>
      <c r="BB72" s="140">
        <f>IF(AZ72=2,G72,0)</f>
        <v>0</v>
      </c>
      <c r="BC72" s="140">
        <f>IF(AZ72=3,G72,0)</f>
        <v>0</v>
      </c>
      <c r="BD72" s="140">
        <f>IF(AZ72=4,G72,0)</f>
        <v>0</v>
      </c>
      <c r="BE72" s="140">
        <f>IF(AZ72=5,G72,0)</f>
        <v>0</v>
      </c>
      <c r="CA72" s="171">
        <v>12</v>
      </c>
      <c r="CB72" s="171">
        <v>0</v>
      </c>
      <c r="CZ72" s="140">
        <v>0</v>
      </c>
    </row>
    <row r="73" spans="1:104" x14ac:dyDescent="0.2">
      <c r="A73" s="165">
        <v>39</v>
      </c>
      <c r="B73" s="166" t="s">
        <v>174</v>
      </c>
      <c r="C73" s="167" t="s">
        <v>5</v>
      </c>
      <c r="D73" s="168"/>
      <c r="E73" s="169">
        <v>0</v>
      </c>
      <c r="F73" s="169"/>
      <c r="G73" s="170">
        <f>E73*F73</f>
        <v>0</v>
      </c>
      <c r="O73" s="164">
        <v>2</v>
      </c>
      <c r="AA73" s="140">
        <v>12</v>
      </c>
      <c r="AB73" s="140">
        <v>0</v>
      </c>
      <c r="AC73" s="140">
        <v>30</v>
      </c>
      <c r="AZ73" s="140">
        <v>4</v>
      </c>
      <c r="BA73" s="140">
        <f>IF(AZ73=1,G73,0)</f>
        <v>0</v>
      </c>
      <c r="BB73" s="140">
        <f>IF(AZ73=2,G73,0)</f>
        <v>0</v>
      </c>
      <c r="BC73" s="140">
        <f>IF(AZ73=3,G73,0)</f>
        <v>0</v>
      </c>
      <c r="BD73" s="140">
        <f>IF(AZ73=4,G73,0)</f>
        <v>0</v>
      </c>
      <c r="BE73" s="140">
        <f>IF(AZ73=5,G73,0)</f>
        <v>0</v>
      </c>
      <c r="CA73" s="171">
        <v>12</v>
      </c>
      <c r="CB73" s="171">
        <v>0</v>
      </c>
      <c r="CZ73" s="140">
        <v>0</v>
      </c>
    </row>
    <row r="74" spans="1:104" x14ac:dyDescent="0.2">
      <c r="A74" s="178"/>
      <c r="B74" s="179" t="s">
        <v>74</v>
      </c>
      <c r="C74" s="180" t="str">
        <f>CONCATENATE(B71," ",C71)</f>
        <v>M21 Elektromontáže</v>
      </c>
      <c r="D74" s="181"/>
      <c r="E74" s="182"/>
      <c r="F74" s="183"/>
      <c r="G74" s="184">
        <f>SUM(G71:G73)</f>
        <v>0</v>
      </c>
      <c r="O74" s="164">
        <v>4</v>
      </c>
      <c r="BA74" s="185">
        <f>SUM(BA71:BA73)</f>
        <v>0</v>
      </c>
      <c r="BB74" s="185">
        <f>SUM(BB71:BB73)</f>
        <v>0</v>
      </c>
      <c r="BC74" s="185">
        <f>SUM(BC71:BC73)</f>
        <v>0</v>
      </c>
      <c r="BD74" s="185">
        <f>SUM(BD71:BD73)</f>
        <v>0</v>
      </c>
      <c r="BE74" s="185">
        <f>SUM(BE71:BE73)</f>
        <v>0</v>
      </c>
    </row>
    <row r="75" spans="1:104" x14ac:dyDescent="0.2">
      <c r="E75" s="140"/>
    </row>
    <row r="76" spans="1:104" x14ac:dyDescent="0.2">
      <c r="E76" s="140"/>
    </row>
    <row r="77" spans="1:104" x14ac:dyDescent="0.2">
      <c r="E77" s="140"/>
    </row>
    <row r="78" spans="1:104" x14ac:dyDescent="0.2">
      <c r="E78" s="140"/>
    </row>
    <row r="79" spans="1:104" x14ac:dyDescent="0.2">
      <c r="E79" s="140"/>
    </row>
    <row r="80" spans="1:104" x14ac:dyDescent="0.2">
      <c r="E80" s="140"/>
    </row>
    <row r="81" spans="5:5" x14ac:dyDescent="0.2">
      <c r="E81" s="140"/>
    </row>
    <row r="82" spans="5:5" x14ac:dyDescent="0.2">
      <c r="E82" s="140"/>
    </row>
    <row r="83" spans="5:5" x14ac:dyDescent="0.2">
      <c r="E83" s="140"/>
    </row>
    <row r="84" spans="5:5" x14ac:dyDescent="0.2">
      <c r="E84" s="140"/>
    </row>
    <row r="85" spans="5:5" x14ac:dyDescent="0.2">
      <c r="E85" s="140"/>
    </row>
    <row r="86" spans="5:5" x14ac:dyDescent="0.2">
      <c r="E86" s="140"/>
    </row>
    <row r="87" spans="5:5" x14ac:dyDescent="0.2">
      <c r="E87" s="140"/>
    </row>
    <row r="88" spans="5:5" x14ac:dyDescent="0.2">
      <c r="E88" s="140"/>
    </row>
    <row r="89" spans="5:5" x14ac:dyDescent="0.2">
      <c r="E89" s="140"/>
    </row>
    <row r="90" spans="5:5" x14ac:dyDescent="0.2">
      <c r="E90" s="140"/>
    </row>
    <row r="91" spans="5:5" x14ac:dyDescent="0.2">
      <c r="E91" s="140"/>
    </row>
    <row r="92" spans="5:5" x14ac:dyDescent="0.2">
      <c r="E92" s="140"/>
    </row>
    <row r="93" spans="5:5" x14ac:dyDescent="0.2">
      <c r="E93" s="140"/>
    </row>
    <row r="94" spans="5:5" x14ac:dyDescent="0.2">
      <c r="E94" s="140"/>
    </row>
    <row r="95" spans="5:5" x14ac:dyDescent="0.2">
      <c r="E95" s="140"/>
    </row>
    <row r="96" spans="5:5" x14ac:dyDescent="0.2">
      <c r="E96" s="140"/>
    </row>
    <row r="97" spans="1:7" x14ac:dyDescent="0.2">
      <c r="E97" s="140"/>
    </row>
    <row r="98" spans="1:7" x14ac:dyDescent="0.2">
      <c r="A98" s="186"/>
      <c r="B98" s="186"/>
      <c r="C98" s="186"/>
      <c r="D98" s="186"/>
      <c r="E98" s="186"/>
      <c r="F98" s="186"/>
      <c r="G98" s="186"/>
    </row>
    <row r="99" spans="1:7" x14ac:dyDescent="0.2">
      <c r="A99" s="186"/>
      <c r="B99" s="186"/>
      <c r="C99" s="186"/>
      <c r="D99" s="186"/>
      <c r="E99" s="186"/>
      <c r="F99" s="186"/>
      <c r="G99" s="186"/>
    </row>
    <row r="100" spans="1:7" x14ac:dyDescent="0.2">
      <c r="A100" s="186"/>
      <c r="B100" s="186"/>
      <c r="C100" s="186"/>
      <c r="D100" s="186"/>
      <c r="E100" s="186"/>
      <c r="F100" s="186"/>
      <c r="G100" s="186"/>
    </row>
    <row r="101" spans="1:7" x14ac:dyDescent="0.2">
      <c r="A101" s="186"/>
      <c r="B101" s="186"/>
      <c r="C101" s="186"/>
      <c r="D101" s="186"/>
      <c r="E101" s="186"/>
      <c r="F101" s="186"/>
      <c r="G101" s="186"/>
    </row>
    <row r="102" spans="1:7" x14ac:dyDescent="0.2">
      <c r="E102" s="140"/>
    </row>
    <row r="103" spans="1:7" x14ac:dyDescent="0.2">
      <c r="E103" s="140"/>
    </row>
    <row r="104" spans="1:7" x14ac:dyDescent="0.2">
      <c r="E104" s="140"/>
    </row>
    <row r="105" spans="1:7" x14ac:dyDescent="0.2">
      <c r="E105" s="140"/>
    </row>
    <row r="106" spans="1:7" x14ac:dyDescent="0.2">
      <c r="E106" s="140"/>
    </row>
    <row r="107" spans="1:7" x14ac:dyDescent="0.2">
      <c r="E107" s="140"/>
    </row>
    <row r="108" spans="1:7" x14ac:dyDescent="0.2">
      <c r="E108" s="140"/>
    </row>
    <row r="109" spans="1:7" x14ac:dyDescent="0.2">
      <c r="E109" s="140"/>
    </row>
    <row r="110" spans="1:7" x14ac:dyDescent="0.2">
      <c r="E110" s="140"/>
    </row>
    <row r="111" spans="1:7" x14ac:dyDescent="0.2">
      <c r="E111" s="140"/>
    </row>
    <row r="112" spans="1:7" x14ac:dyDescent="0.2">
      <c r="E112" s="140"/>
    </row>
    <row r="113" spans="5:5" x14ac:dyDescent="0.2">
      <c r="E113" s="140"/>
    </row>
    <row r="114" spans="5:5" x14ac:dyDescent="0.2">
      <c r="E114" s="140"/>
    </row>
    <row r="115" spans="5:5" x14ac:dyDescent="0.2">
      <c r="E115" s="140"/>
    </row>
    <row r="116" spans="5:5" x14ac:dyDescent="0.2">
      <c r="E116" s="140"/>
    </row>
    <row r="117" spans="5:5" x14ac:dyDescent="0.2">
      <c r="E117" s="140"/>
    </row>
    <row r="118" spans="5:5" x14ac:dyDescent="0.2">
      <c r="E118" s="140"/>
    </row>
    <row r="119" spans="5:5" x14ac:dyDescent="0.2">
      <c r="E119" s="140"/>
    </row>
    <row r="120" spans="5:5" x14ac:dyDescent="0.2">
      <c r="E120" s="140"/>
    </row>
    <row r="121" spans="5:5" x14ac:dyDescent="0.2">
      <c r="E121" s="140"/>
    </row>
    <row r="122" spans="5:5" x14ac:dyDescent="0.2">
      <c r="E122" s="140"/>
    </row>
    <row r="123" spans="5:5" x14ac:dyDescent="0.2">
      <c r="E123" s="140"/>
    </row>
    <row r="124" spans="5:5" x14ac:dyDescent="0.2">
      <c r="E124" s="140"/>
    </row>
    <row r="125" spans="5:5" x14ac:dyDescent="0.2">
      <c r="E125" s="140"/>
    </row>
    <row r="126" spans="5:5" x14ac:dyDescent="0.2">
      <c r="E126" s="140"/>
    </row>
    <row r="127" spans="5:5" x14ac:dyDescent="0.2">
      <c r="E127" s="140"/>
    </row>
    <row r="128" spans="5:5" x14ac:dyDescent="0.2">
      <c r="E128" s="140"/>
    </row>
    <row r="129" spans="1:7" x14ac:dyDescent="0.2">
      <c r="E129" s="140"/>
    </row>
    <row r="130" spans="1:7" x14ac:dyDescent="0.2">
      <c r="E130" s="140"/>
    </row>
    <row r="131" spans="1:7" x14ac:dyDescent="0.2">
      <c r="E131" s="140"/>
    </row>
    <row r="132" spans="1:7" x14ac:dyDescent="0.2">
      <c r="E132" s="140"/>
    </row>
    <row r="133" spans="1:7" x14ac:dyDescent="0.2">
      <c r="A133" s="187"/>
      <c r="B133" s="187"/>
    </row>
    <row r="134" spans="1:7" x14ac:dyDescent="0.2">
      <c r="A134" s="186"/>
      <c r="B134" s="186"/>
      <c r="C134" s="189"/>
      <c r="D134" s="189"/>
      <c r="E134" s="190"/>
      <c r="F134" s="189"/>
      <c r="G134" s="191"/>
    </row>
    <row r="135" spans="1:7" x14ac:dyDescent="0.2">
      <c r="A135" s="192"/>
      <c r="B135" s="192"/>
      <c r="C135" s="186"/>
      <c r="D135" s="186"/>
      <c r="E135" s="193"/>
      <c r="F135" s="186"/>
      <c r="G135" s="186"/>
    </row>
    <row r="136" spans="1:7" x14ac:dyDescent="0.2">
      <c r="A136" s="186"/>
      <c r="B136" s="186"/>
      <c r="C136" s="186"/>
      <c r="D136" s="186"/>
      <c r="E136" s="193"/>
      <c r="F136" s="186"/>
      <c r="G136" s="186"/>
    </row>
    <row r="137" spans="1:7" x14ac:dyDescent="0.2">
      <c r="A137" s="186"/>
      <c r="B137" s="186"/>
      <c r="C137" s="186"/>
      <c r="D137" s="186"/>
      <c r="E137" s="193"/>
      <c r="F137" s="186"/>
      <c r="G137" s="186"/>
    </row>
    <row r="138" spans="1:7" x14ac:dyDescent="0.2">
      <c r="A138" s="186"/>
      <c r="B138" s="186"/>
      <c r="C138" s="186"/>
      <c r="D138" s="186"/>
      <c r="E138" s="193"/>
      <c r="F138" s="186"/>
      <c r="G138" s="186"/>
    </row>
    <row r="139" spans="1:7" x14ac:dyDescent="0.2">
      <c r="A139" s="186"/>
      <c r="B139" s="186"/>
      <c r="C139" s="186"/>
      <c r="D139" s="186"/>
      <c r="E139" s="193"/>
      <c r="F139" s="186"/>
      <c r="G139" s="186"/>
    </row>
    <row r="140" spans="1:7" x14ac:dyDescent="0.2">
      <c r="A140" s="186"/>
      <c r="B140" s="186"/>
      <c r="C140" s="186"/>
      <c r="D140" s="186"/>
      <c r="E140" s="193"/>
      <c r="F140" s="186"/>
      <c r="G140" s="186"/>
    </row>
    <row r="141" spans="1:7" x14ac:dyDescent="0.2">
      <c r="A141" s="186"/>
      <c r="B141" s="186"/>
      <c r="C141" s="186"/>
      <c r="D141" s="186"/>
      <c r="E141" s="193"/>
      <c r="F141" s="186"/>
      <c r="G141" s="186"/>
    </row>
    <row r="142" spans="1:7" x14ac:dyDescent="0.2">
      <c r="A142" s="186"/>
      <c r="B142" s="186"/>
      <c r="C142" s="186"/>
      <c r="D142" s="186"/>
      <c r="E142" s="193"/>
      <c r="F142" s="186"/>
      <c r="G142" s="186"/>
    </row>
    <row r="143" spans="1:7" x14ac:dyDescent="0.2">
      <c r="A143" s="186"/>
      <c r="B143" s="186"/>
      <c r="C143" s="186"/>
      <c r="D143" s="186"/>
      <c r="E143" s="193"/>
      <c r="F143" s="186"/>
      <c r="G143" s="186"/>
    </row>
    <row r="144" spans="1:7" x14ac:dyDescent="0.2">
      <c r="A144" s="186"/>
      <c r="B144" s="186"/>
      <c r="C144" s="186"/>
      <c r="D144" s="186"/>
      <c r="E144" s="193"/>
      <c r="F144" s="186"/>
      <c r="G144" s="186"/>
    </row>
    <row r="145" spans="1:7" x14ac:dyDescent="0.2">
      <c r="A145" s="186"/>
      <c r="B145" s="186"/>
      <c r="C145" s="186"/>
      <c r="D145" s="186"/>
      <c r="E145" s="193"/>
      <c r="F145" s="186"/>
      <c r="G145" s="186"/>
    </row>
    <row r="146" spans="1:7" x14ac:dyDescent="0.2">
      <c r="A146" s="186"/>
      <c r="B146" s="186"/>
      <c r="C146" s="186"/>
      <c r="D146" s="186"/>
      <c r="E146" s="193"/>
      <c r="F146" s="186"/>
      <c r="G146" s="186"/>
    </row>
    <row r="147" spans="1:7" x14ac:dyDescent="0.2">
      <c r="A147" s="186"/>
      <c r="B147" s="186"/>
      <c r="C147" s="186"/>
      <c r="D147" s="186"/>
      <c r="E147" s="193"/>
      <c r="F147" s="186"/>
      <c r="G147" s="186"/>
    </row>
  </sheetData>
  <mergeCells count="17">
    <mergeCell ref="C21:D21"/>
    <mergeCell ref="A1:G1"/>
    <mergeCell ref="A3:B3"/>
    <mergeCell ref="A4:B4"/>
    <mergeCell ref="E4:G4"/>
    <mergeCell ref="C12:D12"/>
    <mergeCell ref="C59:D59"/>
    <mergeCell ref="C28:D28"/>
    <mergeCell ref="C46:D46"/>
    <mergeCell ref="C47:D47"/>
    <mergeCell ref="C48:D48"/>
    <mergeCell ref="C49:D49"/>
    <mergeCell ref="C50:D50"/>
    <mergeCell ref="C51:D51"/>
    <mergeCell ref="C54:D54"/>
    <mergeCell ref="C55:D55"/>
    <mergeCell ref="C56:D56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zoomScale="60" zoomScaleNormal="100" workbookViewId="0">
      <selection activeCell="J31" sqref="J31"/>
    </sheetView>
  </sheetViews>
  <sheetFormatPr defaultRowHeight="12.75" x14ac:dyDescent="0.2"/>
  <cols>
    <col min="1" max="1" width="8.85546875" customWidth="1"/>
    <col min="2" max="2" width="50.42578125" customWidth="1"/>
    <col min="5" max="5" width="11.28515625" customWidth="1"/>
    <col min="6" max="6" width="14.5703125" customWidth="1"/>
  </cols>
  <sheetData>
    <row r="1" spans="1:6" ht="15" x14ac:dyDescent="0.2">
      <c r="A1" s="264" t="s">
        <v>184</v>
      </c>
      <c r="B1" s="264"/>
      <c r="C1" s="264"/>
      <c r="D1" s="264"/>
      <c r="E1" s="264"/>
      <c r="F1" s="264"/>
    </row>
    <row r="2" spans="1:6" ht="15" x14ac:dyDescent="0.2">
      <c r="A2" s="264" t="s">
        <v>242</v>
      </c>
      <c r="B2" s="264"/>
      <c r="C2" s="264"/>
      <c r="D2" s="264"/>
      <c r="E2" s="264"/>
      <c r="F2" s="264"/>
    </row>
    <row r="3" spans="1:6" ht="25.5" x14ac:dyDescent="0.2">
      <c r="A3" s="198" t="s">
        <v>185</v>
      </c>
      <c r="B3" s="199" t="s">
        <v>186</v>
      </c>
      <c r="C3" s="199" t="s">
        <v>68</v>
      </c>
      <c r="D3" s="200" t="s">
        <v>187</v>
      </c>
      <c r="E3" s="199" t="s">
        <v>188</v>
      </c>
      <c r="F3" s="201" t="s">
        <v>189</v>
      </c>
    </row>
    <row r="4" spans="1:6" x14ac:dyDescent="0.2">
      <c r="A4" s="202"/>
      <c r="B4" s="202"/>
      <c r="C4" s="203"/>
      <c r="D4" s="204"/>
      <c r="E4" s="202"/>
      <c r="F4" s="205"/>
    </row>
    <row r="5" spans="1:6" ht="21" customHeight="1" x14ac:dyDescent="0.2">
      <c r="A5" s="218"/>
      <c r="B5" s="218" t="s">
        <v>190</v>
      </c>
      <c r="C5" s="219"/>
      <c r="D5" s="220"/>
      <c r="E5" s="218"/>
      <c r="F5" s="221">
        <f>SUM(F7)</f>
        <v>0</v>
      </c>
    </row>
    <row r="6" spans="1:6" x14ac:dyDescent="0.2">
      <c r="A6" s="222"/>
      <c r="B6" s="222"/>
      <c r="C6" s="223"/>
      <c r="D6" s="224"/>
      <c r="E6" s="222"/>
      <c r="F6" s="225"/>
    </row>
    <row r="7" spans="1:6" ht="18.95" customHeight="1" x14ac:dyDescent="0.2">
      <c r="A7" s="226"/>
      <c r="B7" s="227" t="s">
        <v>191</v>
      </c>
      <c r="C7" s="228"/>
      <c r="D7" s="229"/>
      <c r="E7" s="230"/>
      <c r="F7" s="231">
        <f>SUM(F8:F40)</f>
        <v>0</v>
      </c>
    </row>
    <row r="8" spans="1:6" ht="18.95" customHeight="1" x14ac:dyDescent="0.2">
      <c r="A8" s="226">
        <v>1</v>
      </c>
      <c r="B8" s="232" t="s">
        <v>192</v>
      </c>
      <c r="C8" s="228" t="s">
        <v>82</v>
      </c>
      <c r="D8" s="229">
        <v>50</v>
      </c>
      <c r="E8" s="230"/>
      <c r="F8" s="233">
        <f t="shared" ref="F8:F39" si="0">D8*E8</f>
        <v>0</v>
      </c>
    </row>
    <row r="9" spans="1:6" ht="18.95" customHeight="1" x14ac:dyDescent="0.2">
      <c r="A9" s="226">
        <v>2</v>
      </c>
      <c r="B9" s="232" t="s">
        <v>193</v>
      </c>
      <c r="C9" s="228" t="s">
        <v>82</v>
      </c>
      <c r="D9" s="229">
        <v>250</v>
      </c>
      <c r="E9" s="230"/>
      <c r="F9" s="233">
        <f t="shared" si="0"/>
        <v>0</v>
      </c>
    </row>
    <row r="10" spans="1:6" ht="18.95" customHeight="1" x14ac:dyDescent="0.2">
      <c r="A10" s="226">
        <v>3</v>
      </c>
      <c r="B10" s="232" t="s">
        <v>194</v>
      </c>
      <c r="C10" s="228" t="s">
        <v>82</v>
      </c>
      <c r="D10" s="229">
        <v>120</v>
      </c>
      <c r="E10" s="230"/>
      <c r="F10" s="233">
        <f t="shared" si="0"/>
        <v>0</v>
      </c>
    </row>
    <row r="11" spans="1:6" ht="18.95" customHeight="1" x14ac:dyDescent="0.2">
      <c r="A11" s="226">
        <v>4</v>
      </c>
      <c r="B11" s="232" t="s">
        <v>195</v>
      </c>
      <c r="C11" s="228" t="s">
        <v>82</v>
      </c>
      <c r="D11" s="229">
        <v>1975</v>
      </c>
      <c r="E11" s="230"/>
      <c r="F11" s="233">
        <f t="shared" si="0"/>
        <v>0</v>
      </c>
    </row>
    <row r="12" spans="1:6" ht="18.95" customHeight="1" x14ac:dyDescent="0.2">
      <c r="A12" s="226">
        <v>5</v>
      </c>
      <c r="B12" s="234" t="s">
        <v>196</v>
      </c>
      <c r="C12" s="228" t="s">
        <v>82</v>
      </c>
      <c r="D12" s="229">
        <v>50</v>
      </c>
      <c r="E12" s="230"/>
      <c r="F12" s="233">
        <f t="shared" si="0"/>
        <v>0</v>
      </c>
    </row>
    <row r="13" spans="1:6" ht="18.95" customHeight="1" x14ac:dyDescent="0.2">
      <c r="A13" s="226">
        <v>6</v>
      </c>
      <c r="B13" s="234" t="s">
        <v>197</v>
      </c>
      <c r="C13" s="228" t="s">
        <v>82</v>
      </c>
      <c r="D13" s="229">
        <v>1025</v>
      </c>
      <c r="E13" s="230"/>
      <c r="F13" s="233">
        <f t="shared" si="0"/>
        <v>0</v>
      </c>
    </row>
    <row r="14" spans="1:6" ht="18.95" customHeight="1" x14ac:dyDescent="0.2">
      <c r="A14" s="226">
        <v>7</v>
      </c>
      <c r="B14" s="234" t="s">
        <v>198</v>
      </c>
      <c r="C14" s="228" t="s">
        <v>146</v>
      </c>
      <c r="D14" s="229">
        <v>1</v>
      </c>
      <c r="E14" s="230"/>
      <c r="F14" s="233">
        <f t="shared" si="0"/>
        <v>0</v>
      </c>
    </row>
    <row r="15" spans="1:6" ht="18.95" customHeight="1" x14ac:dyDescent="0.2">
      <c r="A15" s="226">
        <v>8</v>
      </c>
      <c r="B15" s="234" t="s">
        <v>199</v>
      </c>
      <c r="C15" s="228" t="s">
        <v>73</v>
      </c>
      <c r="D15" s="229">
        <v>46</v>
      </c>
      <c r="E15" s="230"/>
      <c r="F15" s="233">
        <f t="shared" si="0"/>
        <v>0</v>
      </c>
    </row>
    <row r="16" spans="1:6" ht="29.25" customHeight="1" x14ac:dyDescent="0.2">
      <c r="A16" s="226">
        <v>9</v>
      </c>
      <c r="B16" s="234" t="s">
        <v>200</v>
      </c>
      <c r="C16" s="228" t="s">
        <v>73</v>
      </c>
      <c r="D16" s="229">
        <v>19</v>
      </c>
      <c r="E16" s="230"/>
      <c r="F16" s="233">
        <f t="shared" si="0"/>
        <v>0</v>
      </c>
    </row>
    <row r="17" spans="1:6" ht="18.95" customHeight="1" x14ac:dyDescent="0.2">
      <c r="A17" s="226">
        <v>10</v>
      </c>
      <c r="B17" s="234" t="s">
        <v>201</v>
      </c>
      <c r="C17" s="228" t="s">
        <v>73</v>
      </c>
      <c r="D17" s="229">
        <v>2</v>
      </c>
      <c r="E17" s="230"/>
      <c r="F17" s="233">
        <f t="shared" si="0"/>
        <v>0</v>
      </c>
    </row>
    <row r="18" spans="1:6" ht="18.95" customHeight="1" x14ac:dyDescent="0.2">
      <c r="A18" s="226">
        <v>11</v>
      </c>
      <c r="B18" s="234" t="s">
        <v>202</v>
      </c>
      <c r="C18" s="228" t="s">
        <v>73</v>
      </c>
      <c r="D18" s="229">
        <v>2</v>
      </c>
      <c r="E18" s="230"/>
      <c r="F18" s="233">
        <f t="shared" si="0"/>
        <v>0</v>
      </c>
    </row>
    <row r="19" spans="1:6" ht="31.5" customHeight="1" x14ac:dyDescent="0.2">
      <c r="A19" s="226">
        <v>12</v>
      </c>
      <c r="B19" s="234" t="s">
        <v>203</v>
      </c>
      <c r="C19" s="228" t="s">
        <v>73</v>
      </c>
      <c r="D19" s="229">
        <v>9</v>
      </c>
      <c r="E19" s="230"/>
      <c r="F19" s="233">
        <f t="shared" si="0"/>
        <v>0</v>
      </c>
    </row>
    <row r="20" spans="1:6" ht="29.25" customHeight="1" x14ac:dyDescent="0.2">
      <c r="A20" s="226">
        <v>13</v>
      </c>
      <c r="B20" s="234" t="s">
        <v>204</v>
      </c>
      <c r="C20" s="228" t="s">
        <v>73</v>
      </c>
      <c r="D20" s="229">
        <v>78</v>
      </c>
      <c r="E20" s="230"/>
      <c r="F20" s="233">
        <f t="shared" si="0"/>
        <v>0</v>
      </c>
    </row>
    <row r="21" spans="1:6" ht="18.95" customHeight="1" x14ac:dyDescent="0.2">
      <c r="A21" s="226">
        <v>14</v>
      </c>
      <c r="B21" s="234" t="s">
        <v>205</v>
      </c>
      <c r="C21" s="228" t="s">
        <v>73</v>
      </c>
      <c r="D21" s="229">
        <v>1</v>
      </c>
      <c r="E21" s="230"/>
      <c r="F21" s="235">
        <f t="shared" si="0"/>
        <v>0</v>
      </c>
    </row>
    <row r="22" spans="1:6" ht="18.95" customHeight="1" x14ac:dyDescent="0.2">
      <c r="A22" s="226">
        <v>15</v>
      </c>
      <c r="B22" s="234" t="s">
        <v>206</v>
      </c>
      <c r="C22" s="228" t="s">
        <v>73</v>
      </c>
      <c r="D22" s="229">
        <v>4</v>
      </c>
      <c r="E22" s="230"/>
      <c r="F22" s="235">
        <f t="shared" si="0"/>
        <v>0</v>
      </c>
    </row>
    <row r="23" spans="1:6" ht="18.95" customHeight="1" x14ac:dyDescent="0.2">
      <c r="A23" s="226">
        <v>16</v>
      </c>
      <c r="B23" s="234" t="s">
        <v>207</v>
      </c>
      <c r="C23" s="228" t="s">
        <v>73</v>
      </c>
      <c r="D23" s="229">
        <v>1</v>
      </c>
      <c r="E23" s="230"/>
      <c r="F23" s="235">
        <f t="shared" si="0"/>
        <v>0</v>
      </c>
    </row>
    <row r="24" spans="1:6" ht="18.95" customHeight="1" x14ac:dyDescent="0.2">
      <c r="A24" s="226">
        <v>17</v>
      </c>
      <c r="B24" s="234" t="s">
        <v>208</v>
      </c>
      <c r="C24" s="228" t="s">
        <v>73</v>
      </c>
      <c r="D24" s="229">
        <v>32</v>
      </c>
      <c r="E24" s="230"/>
      <c r="F24" s="235">
        <f t="shared" si="0"/>
        <v>0</v>
      </c>
    </row>
    <row r="25" spans="1:6" ht="30.75" customHeight="1" x14ac:dyDescent="0.2">
      <c r="A25" s="226">
        <v>18</v>
      </c>
      <c r="B25" s="234" t="s">
        <v>209</v>
      </c>
      <c r="C25" s="228" t="s">
        <v>73</v>
      </c>
      <c r="D25" s="229">
        <v>1</v>
      </c>
      <c r="E25" s="230"/>
      <c r="F25" s="235">
        <f t="shared" si="0"/>
        <v>0</v>
      </c>
    </row>
    <row r="26" spans="1:6" ht="18.95" customHeight="1" x14ac:dyDescent="0.2">
      <c r="A26" s="226">
        <v>19</v>
      </c>
      <c r="B26" s="234" t="s">
        <v>210</v>
      </c>
      <c r="C26" s="228" t="s">
        <v>73</v>
      </c>
      <c r="D26" s="229">
        <v>1</v>
      </c>
      <c r="E26" s="230"/>
      <c r="F26" s="235">
        <f t="shared" si="0"/>
        <v>0</v>
      </c>
    </row>
    <row r="27" spans="1:6" ht="18.95" customHeight="1" x14ac:dyDescent="0.2">
      <c r="A27" s="226">
        <v>20</v>
      </c>
      <c r="B27" s="234" t="s">
        <v>211</v>
      </c>
      <c r="C27" s="228" t="s">
        <v>73</v>
      </c>
      <c r="D27" s="229">
        <v>1</v>
      </c>
      <c r="E27" s="230"/>
      <c r="F27" s="235">
        <f t="shared" si="0"/>
        <v>0</v>
      </c>
    </row>
    <row r="28" spans="1:6" ht="44.25" customHeight="1" x14ac:dyDescent="0.2">
      <c r="A28" s="226">
        <v>21</v>
      </c>
      <c r="B28" s="234" t="s">
        <v>212</v>
      </c>
      <c r="C28" s="228" t="s">
        <v>73</v>
      </c>
      <c r="D28" s="229">
        <v>1</v>
      </c>
      <c r="E28" s="230"/>
      <c r="F28" s="235">
        <f t="shared" si="0"/>
        <v>0</v>
      </c>
    </row>
    <row r="29" spans="1:6" ht="32.25" customHeight="1" x14ac:dyDescent="0.2">
      <c r="A29" s="226">
        <v>22</v>
      </c>
      <c r="B29" s="234" t="s">
        <v>213</v>
      </c>
      <c r="C29" s="228" t="s">
        <v>73</v>
      </c>
      <c r="D29" s="229">
        <v>2</v>
      </c>
      <c r="E29" s="230"/>
      <c r="F29" s="235">
        <f t="shared" si="0"/>
        <v>0</v>
      </c>
    </row>
    <row r="30" spans="1:6" ht="31.5" customHeight="1" x14ac:dyDescent="0.2">
      <c r="A30" s="226">
        <v>23</v>
      </c>
      <c r="B30" s="234" t="s">
        <v>214</v>
      </c>
      <c r="C30" s="228" t="s">
        <v>73</v>
      </c>
      <c r="D30" s="229">
        <v>2</v>
      </c>
      <c r="E30" s="230"/>
      <c r="F30" s="235">
        <f t="shared" si="0"/>
        <v>0</v>
      </c>
    </row>
    <row r="31" spans="1:6" ht="35.25" customHeight="1" x14ac:dyDescent="0.2">
      <c r="A31" s="226">
        <v>24</v>
      </c>
      <c r="B31" s="234" t="s">
        <v>215</v>
      </c>
      <c r="C31" s="228" t="s">
        <v>73</v>
      </c>
      <c r="D31" s="229">
        <v>5</v>
      </c>
      <c r="E31" s="230"/>
      <c r="F31" s="235">
        <f t="shared" si="0"/>
        <v>0</v>
      </c>
    </row>
    <row r="32" spans="1:6" ht="32.25" customHeight="1" x14ac:dyDescent="0.2">
      <c r="A32" s="226">
        <v>25</v>
      </c>
      <c r="B32" s="234" t="s">
        <v>216</v>
      </c>
      <c r="C32" s="228" t="s">
        <v>73</v>
      </c>
      <c r="D32" s="229">
        <v>1</v>
      </c>
      <c r="E32" s="230"/>
      <c r="F32" s="235">
        <f t="shared" si="0"/>
        <v>0</v>
      </c>
    </row>
    <row r="33" spans="1:6" ht="18.95" customHeight="1" x14ac:dyDescent="0.2">
      <c r="A33" s="226">
        <v>26</v>
      </c>
      <c r="B33" s="234" t="s">
        <v>217</v>
      </c>
      <c r="C33" s="228" t="s">
        <v>146</v>
      </c>
      <c r="D33" s="229">
        <v>1</v>
      </c>
      <c r="E33" s="230"/>
      <c r="F33" s="235">
        <f t="shared" si="0"/>
        <v>0</v>
      </c>
    </row>
    <row r="34" spans="1:6" ht="18.95" customHeight="1" x14ac:dyDescent="0.2">
      <c r="A34" s="226">
        <v>27</v>
      </c>
      <c r="B34" s="234" t="s">
        <v>218</v>
      </c>
      <c r="C34" s="228" t="s">
        <v>146</v>
      </c>
      <c r="D34" s="229">
        <v>1</v>
      </c>
      <c r="E34" s="230"/>
      <c r="F34" s="235">
        <f t="shared" si="0"/>
        <v>0</v>
      </c>
    </row>
    <row r="35" spans="1:6" ht="18.95" customHeight="1" x14ac:dyDescent="0.2">
      <c r="A35" s="226">
        <v>28</v>
      </c>
      <c r="B35" s="234" t="s">
        <v>219</v>
      </c>
      <c r="C35" s="228" t="s">
        <v>146</v>
      </c>
      <c r="D35" s="229">
        <v>1</v>
      </c>
      <c r="E35" s="230"/>
      <c r="F35" s="235">
        <f t="shared" si="0"/>
        <v>0</v>
      </c>
    </row>
    <row r="36" spans="1:6" ht="18.95" customHeight="1" x14ac:dyDescent="0.2">
      <c r="A36" s="226">
        <v>29</v>
      </c>
      <c r="B36" s="234" t="s">
        <v>220</v>
      </c>
      <c r="C36" s="228" t="s">
        <v>146</v>
      </c>
      <c r="D36" s="229">
        <v>1</v>
      </c>
      <c r="E36" s="230"/>
      <c r="F36" s="235"/>
    </row>
    <row r="37" spans="1:6" ht="18.95" customHeight="1" x14ac:dyDescent="0.2">
      <c r="A37" s="226">
        <v>30</v>
      </c>
      <c r="B37" s="234" t="s">
        <v>221</v>
      </c>
      <c r="C37" s="228" t="s">
        <v>146</v>
      </c>
      <c r="D37" s="229">
        <v>1</v>
      </c>
      <c r="E37" s="230"/>
      <c r="F37" s="235"/>
    </row>
    <row r="38" spans="1:6" ht="18.95" customHeight="1" x14ac:dyDescent="0.2">
      <c r="A38" s="226">
        <v>31</v>
      </c>
      <c r="B38" s="234" t="s">
        <v>222</v>
      </c>
      <c r="C38" s="228" t="s">
        <v>146</v>
      </c>
      <c r="D38" s="229">
        <v>1</v>
      </c>
      <c r="E38" s="230"/>
      <c r="F38" s="235">
        <f t="shared" si="0"/>
        <v>0</v>
      </c>
    </row>
    <row r="39" spans="1:6" ht="18.95" customHeight="1" x14ac:dyDescent="0.2">
      <c r="A39" s="226">
        <v>32</v>
      </c>
      <c r="B39" s="234" t="s">
        <v>223</v>
      </c>
      <c r="C39" s="228" t="s">
        <v>146</v>
      </c>
      <c r="D39" s="229">
        <v>1</v>
      </c>
      <c r="E39" s="230"/>
      <c r="F39" s="235">
        <f t="shared" si="0"/>
        <v>0</v>
      </c>
    </row>
    <row r="40" spans="1:6" ht="18.95" customHeight="1" x14ac:dyDescent="0.2">
      <c r="A40" s="206"/>
      <c r="B40" s="209"/>
      <c r="C40" s="203"/>
      <c r="D40" s="207"/>
      <c r="E40" s="208"/>
      <c r="F40" s="210"/>
    </row>
    <row r="41" spans="1:6" ht="18.95" customHeight="1" x14ac:dyDescent="0.2">
      <c r="A41" s="206"/>
      <c r="B41" s="209"/>
      <c r="C41" s="203"/>
      <c r="D41" s="207"/>
      <c r="E41" s="208"/>
      <c r="F41" s="210"/>
    </row>
    <row r="42" spans="1:6" ht="18.95" customHeight="1" x14ac:dyDescent="0.2">
      <c r="A42" s="203"/>
      <c r="B42" s="202"/>
      <c r="C42" s="203"/>
      <c r="D42" s="207"/>
      <c r="E42" s="208"/>
      <c r="F42" s="210"/>
    </row>
    <row r="43" spans="1:6" ht="18.95" customHeight="1" x14ac:dyDescent="0.2">
      <c r="A43" s="203"/>
      <c r="B43" s="202"/>
      <c r="C43" s="203"/>
      <c r="D43" s="204"/>
      <c r="E43" s="202"/>
      <c r="F43" s="205"/>
    </row>
    <row r="44" spans="1:6" ht="18.95" customHeight="1" x14ac:dyDescent="0.2">
      <c r="A44" s="202"/>
      <c r="B44" s="202"/>
      <c r="C44" s="203"/>
      <c r="D44" s="204"/>
      <c r="E44" s="202"/>
      <c r="F44" s="205"/>
    </row>
    <row r="45" spans="1:6" ht="18.95" customHeight="1" x14ac:dyDescent="0.2">
      <c r="A45" s="202"/>
      <c r="B45" s="202"/>
      <c r="C45" s="203"/>
      <c r="D45" s="204"/>
      <c r="E45" s="202"/>
      <c r="F45" s="205"/>
    </row>
    <row r="46" spans="1:6" ht="18.95" customHeight="1" x14ac:dyDescent="0.2">
      <c r="A46" s="202"/>
      <c r="B46" s="202"/>
      <c r="C46" s="203"/>
      <c r="D46" s="204"/>
      <c r="E46" s="202"/>
      <c r="F46" s="205"/>
    </row>
    <row r="47" spans="1:6" ht="18.95" customHeight="1" x14ac:dyDescent="0.2">
      <c r="A47" s="202"/>
      <c r="B47" s="202"/>
      <c r="C47" s="203"/>
      <c r="D47" s="204"/>
      <c r="E47" s="202"/>
      <c r="F47" s="205"/>
    </row>
    <row r="48" spans="1:6" ht="18.95" customHeight="1" x14ac:dyDescent="0.2">
      <c r="A48" s="202"/>
      <c r="B48" s="202"/>
      <c r="C48" s="203"/>
      <c r="D48" s="204"/>
      <c r="E48" s="202"/>
      <c r="F48" s="205"/>
    </row>
    <row r="49" spans="1:6" ht="18.95" customHeight="1" x14ac:dyDescent="0.2">
      <c r="A49" s="202"/>
      <c r="B49" s="202"/>
      <c r="C49" s="203"/>
      <c r="D49" s="204"/>
      <c r="E49" s="202"/>
      <c r="F49" s="205"/>
    </row>
  </sheetData>
  <mergeCells count="2">
    <mergeCell ref="A1:F1"/>
    <mergeCell ref="A2:F2"/>
  </mergeCells>
  <pageMargins left="0.7" right="0.7" top="0.78740157499999996" bottom="0.78740157499999996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37</vt:i4>
      </vt:variant>
    </vt:vector>
  </HeadingPairs>
  <TitlesOfParts>
    <vt:vector size="41" baseType="lpstr">
      <vt:lpstr>Krycí list</vt:lpstr>
      <vt:lpstr>Rekapitulace</vt:lpstr>
      <vt:lpstr>Položky</vt:lpstr>
      <vt:lpstr>Elektro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Ing. Miroslava Jahodová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Mirka2</dc:creator>
  <cp:lastModifiedBy>Marušková Lenka</cp:lastModifiedBy>
  <cp:lastPrinted>2014-06-19T13:06:01Z</cp:lastPrinted>
  <dcterms:created xsi:type="dcterms:W3CDTF">2014-06-18T18:28:16Z</dcterms:created>
  <dcterms:modified xsi:type="dcterms:W3CDTF">2014-06-19T14:20:21Z</dcterms:modified>
</cp:coreProperties>
</file>